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erinh\Desktop\Data Analysis\projects\"/>
    </mc:Choice>
  </mc:AlternateContent>
  <xr:revisionPtr revIDLastSave="0" documentId="8_{7C989B6B-6EE6-46B8-96E2-0D752D7DC1DE}" xr6:coauthVersionLast="47" xr6:coauthVersionMax="47" xr10:uidLastSave="{00000000-0000-0000-0000-000000000000}"/>
  <bookViews>
    <workbookView xWindow="28680" yWindow="-120" windowWidth="29040" windowHeight="15720" xr2:uid="{76072E83-B881-4CB7-ACAF-93886D7595E5}"/>
  </bookViews>
  <sheets>
    <sheet name="DashBoard" sheetId="8" r:id="rId1"/>
    <sheet name="Pivot_Tables" sheetId="4" r:id="rId2"/>
    <sheet name="Cleaned_Table" sheetId="3" r:id="rId3"/>
    <sheet name="Data_Cleaning" sheetId="1" r:id="rId4"/>
    <sheet name="Original_Table" sheetId="2" r:id="rId5"/>
  </sheets>
  <definedNames>
    <definedName name="ExternalData_1" localSheetId="2" hidden="1">Cleaned_Table!$A$7:$M$89</definedName>
    <definedName name="Slicer_Borough">#N/A</definedName>
    <definedName name="Slicer_Cmrcl._Units">#N/A</definedName>
    <definedName name="Slicer_Rsdtl._Units">#N/A</definedName>
  </definedNames>
  <calcPr calcId="191029"/>
  <pivotCaches>
    <pivotCache cacheId="3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54" i="2" l="1"/>
  <c r="AE54" i="2" s="1"/>
  <c r="U54" i="2"/>
  <c r="R54" i="2"/>
  <c r="V54" i="2" s="1"/>
  <c r="N54" i="2"/>
  <c r="AA55" i="2"/>
  <c r="AE55" i="2" s="1"/>
  <c r="U55" i="2"/>
  <c r="R55" i="2"/>
  <c r="N55" i="2"/>
  <c r="A18" i="1"/>
  <c r="B18" i="1"/>
  <c r="C18"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A701" i="2"/>
  <c r="AE701" i="2" s="1"/>
  <c r="U701" i="2"/>
  <c r="R701" i="2"/>
  <c r="N701" i="2"/>
  <c r="AA700" i="2"/>
  <c r="AE700" i="2" s="1"/>
  <c r="U700" i="2"/>
  <c r="R700" i="2"/>
  <c r="N700" i="2"/>
  <c r="AA699" i="2"/>
  <c r="AE699" i="2" s="1"/>
  <c r="U699" i="2"/>
  <c r="R699" i="2"/>
  <c r="N699" i="2"/>
  <c r="AA698" i="2"/>
  <c r="AE698" i="2" s="1"/>
  <c r="U698" i="2"/>
  <c r="R698" i="2"/>
  <c r="N698" i="2"/>
  <c r="AA697" i="2"/>
  <c r="AE697" i="2" s="1"/>
  <c r="U697" i="2"/>
  <c r="R697" i="2"/>
  <c r="N697" i="2"/>
  <c r="AA696" i="2"/>
  <c r="AE696" i="2" s="1"/>
  <c r="U696" i="2"/>
  <c r="R696" i="2"/>
  <c r="N696" i="2"/>
  <c r="AA695" i="2"/>
  <c r="AE695" i="2" s="1"/>
  <c r="U695" i="2"/>
  <c r="R695" i="2"/>
  <c r="N695" i="2"/>
  <c r="AA694" i="2"/>
  <c r="AE694" i="2" s="1"/>
  <c r="U694" i="2"/>
  <c r="R694" i="2"/>
  <c r="N694" i="2"/>
  <c r="AA693" i="2"/>
  <c r="AE693" i="2" s="1"/>
  <c r="U693" i="2"/>
  <c r="R693" i="2"/>
  <c r="N693" i="2"/>
  <c r="AA692" i="2"/>
  <c r="AE692" i="2" s="1"/>
  <c r="U692" i="2"/>
  <c r="R692" i="2"/>
  <c r="N692" i="2"/>
  <c r="AA691" i="2"/>
  <c r="AE691" i="2" s="1"/>
  <c r="U691" i="2"/>
  <c r="R691" i="2"/>
  <c r="N691" i="2"/>
  <c r="AA690" i="2"/>
  <c r="AE690" i="2" s="1"/>
  <c r="U690" i="2"/>
  <c r="R690" i="2"/>
  <c r="N690" i="2"/>
  <c r="AA689" i="2"/>
  <c r="AE689" i="2" s="1"/>
  <c r="U689" i="2"/>
  <c r="R689" i="2"/>
  <c r="N689" i="2"/>
  <c r="AA688" i="2"/>
  <c r="AE688" i="2" s="1"/>
  <c r="U688" i="2"/>
  <c r="R688" i="2"/>
  <c r="N688" i="2"/>
  <c r="AA687" i="2"/>
  <c r="AE687" i="2" s="1"/>
  <c r="U687" i="2"/>
  <c r="R687" i="2"/>
  <c r="N687" i="2"/>
  <c r="AA686" i="2"/>
  <c r="AE686" i="2" s="1"/>
  <c r="U686" i="2"/>
  <c r="R686" i="2"/>
  <c r="N686" i="2"/>
  <c r="AA685" i="2"/>
  <c r="AE685" i="2" s="1"/>
  <c r="U685" i="2"/>
  <c r="R685" i="2"/>
  <c r="N685" i="2"/>
  <c r="AA684" i="2"/>
  <c r="AE684" i="2" s="1"/>
  <c r="U684" i="2"/>
  <c r="R684" i="2"/>
  <c r="N684" i="2"/>
  <c r="AA683" i="2"/>
  <c r="AE683" i="2" s="1"/>
  <c r="U683" i="2"/>
  <c r="R683" i="2"/>
  <c r="N683" i="2"/>
  <c r="AA682" i="2"/>
  <c r="AE682" i="2" s="1"/>
  <c r="U682" i="2"/>
  <c r="R682" i="2"/>
  <c r="N682" i="2"/>
  <c r="AA681" i="2"/>
  <c r="AE681" i="2" s="1"/>
  <c r="U681" i="2"/>
  <c r="R681" i="2"/>
  <c r="N681" i="2"/>
  <c r="AA680" i="2"/>
  <c r="AE680" i="2" s="1"/>
  <c r="U680" i="2"/>
  <c r="R680" i="2"/>
  <c r="N680" i="2"/>
  <c r="AA679" i="2"/>
  <c r="AE679" i="2" s="1"/>
  <c r="U679" i="2"/>
  <c r="R679" i="2"/>
  <c r="N679" i="2"/>
  <c r="AA678" i="2"/>
  <c r="AE678" i="2" s="1"/>
  <c r="U678" i="2"/>
  <c r="R678" i="2"/>
  <c r="N678" i="2"/>
  <c r="AA677" i="2"/>
  <c r="AE677" i="2" s="1"/>
  <c r="U677" i="2"/>
  <c r="R677" i="2"/>
  <c r="N677" i="2"/>
  <c r="AA676" i="2"/>
  <c r="AE676" i="2" s="1"/>
  <c r="U676" i="2"/>
  <c r="R676" i="2"/>
  <c r="N676" i="2"/>
  <c r="AA675" i="2"/>
  <c r="AE675" i="2" s="1"/>
  <c r="U675" i="2"/>
  <c r="R675" i="2"/>
  <c r="N675" i="2"/>
  <c r="AA674" i="2"/>
  <c r="AE674" i="2" s="1"/>
  <c r="U674" i="2"/>
  <c r="R674" i="2"/>
  <c r="N674" i="2"/>
  <c r="AA673" i="2"/>
  <c r="AE673" i="2" s="1"/>
  <c r="U673" i="2"/>
  <c r="R673" i="2"/>
  <c r="N673" i="2"/>
  <c r="AA672" i="2"/>
  <c r="AE672" i="2" s="1"/>
  <c r="U672" i="2"/>
  <c r="R672" i="2"/>
  <c r="N672" i="2"/>
  <c r="AA671" i="2"/>
  <c r="AE671" i="2" s="1"/>
  <c r="U671" i="2"/>
  <c r="R671" i="2"/>
  <c r="N671" i="2"/>
  <c r="AA670" i="2"/>
  <c r="AE670" i="2" s="1"/>
  <c r="U670" i="2"/>
  <c r="R670" i="2"/>
  <c r="N670" i="2"/>
  <c r="AA669" i="2"/>
  <c r="AE669" i="2" s="1"/>
  <c r="U669" i="2"/>
  <c r="R669" i="2"/>
  <c r="N669" i="2"/>
  <c r="AA668" i="2"/>
  <c r="AE668" i="2" s="1"/>
  <c r="U668" i="2"/>
  <c r="R668" i="2"/>
  <c r="N668" i="2"/>
  <c r="AA667" i="2"/>
  <c r="AE667" i="2" s="1"/>
  <c r="U667" i="2"/>
  <c r="R667" i="2"/>
  <c r="N667" i="2"/>
  <c r="AA666" i="2"/>
  <c r="AE666" i="2" s="1"/>
  <c r="U666" i="2"/>
  <c r="R666" i="2"/>
  <c r="N666" i="2"/>
  <c r="AA665" i="2"/>
  <c r="AE665" i="2" s="1"/>
  <c r="U665" i="2"/>
  <c r="R665" i="2"/>
  <c r="N665" i="2"/>
  <c r="AA664" i="2"/>
  <c r="AE664" i="2" s="1"/>
  <c r="U664" i="2"/>
  <c r="R664" i="2"/>
  <c r="N664" i="2"/>
  <c r="AA663" i="2"/>
  <c r="AE663" i="2" s="1"/>
  <c r="U663" i="2"/>
  <c r="R663" i="2"/>
  <c r="N663" i="2"/>
  <c r="AA662" i="2"/>
  <c r="AE662" i="2" s="1"/>
  <c r="U662" i="2"/>
  <c r="R662" i="2"/>
  <c r="N662" i="2"/>
  <c r="AA661" i="2"/>
  <c r="AE661" i="2" s="1"/>
  <c r="U661" i="2"/>
  <c r="R661" i="2"/>
  <c r="N661" i="2"/>
  <c r="AA660" i="2"/>
  <c r="AE660" i="2" s="1"/>
  <c r="U660" i="2"/>
  <c r="R660" i="2"/>
  <c r="N660" i="2"/>
  <c r="AA659" i="2"/>
  <c r="AE659" i="2" s="1"/>
  <c r="U659" i="2"/>
  <c r="R659" i="2"/>
  <c r="N659" i="2"/>
  <c r="AA658" i="2"/>
  <c r="AE658" i="2" s="1"/>
  <c r="U658" i="2"/>
  <c r="R658" i="2"/>
  <c r="N658" i="2"/>
  <c r="AA657" i="2"/>
  <c r="AE657" i="2" s="1"/>
  <c r="U657" i="2"/>
  <c r="R657" i="2"/>
  <c r="N657" i="2"/>
  <c r="AA656" i="2"/>
  <c r="AE656" i="2" s="1"/>
  <c r="U656" i="2"/>
  <c r="R656" i="2"/>
  <c r="N656" i="2"/>
  <c r="AA655" i="2"/>
  <c r="AE655" i="2" s="1"/>
  <c r="U655" i="2"/>
  <c r="R655" i="2"/>
  <c r="N655" i="2"/>
  <c r="AA654" i="2"/>
  <c r="AE654" i="2" s="1"/>
  <c r="U654" i="2"/>
  <c r="R654" i="2"/>
  <c r="N654" i="2"/>
  <c r="AA653" i="2"/>
  <c r="AE653" i="2" s="1"/>
  <c r="U653" i="2"/>
  <c r="R653" i="2"/>
  <c r="N653" i="2"/>
  <c r="AA652" i="2"/>
  <c r="AE652" i="2" s="1"/>
  <c r="U652" i="2"/>
  <c r="R652" i="2"/>
  <c r="N652" i="2"/>
  <c r="AA651" i="2"/>
  <c r="AE651" i="2" s="1"/>
  <c r="U651" i="2"/>
  <c r="R651" i="2"/>
  <c r="N651" i="2"/>
  <c r="AA650" i="2"/>
  <c r="AE650" i="2" s="1"/>
  <c r="U650" i="2"/>
  <c r="R650" i="2"/>
  <c r="N650" i="2"/>
  <c r="AA649" i="2"/>
  <c r="AE649" i="2" s="1"/>
  <c r="U649" i="2"/>
  <c r="R649" i="2"/>
  <c r="N649" i="2"/>
  <c r="AA648" i="2"/>
  <c r="AE648" i="2" s="1"/>
  <c r="U648" i="2"/>
  <c r="R648" i="2"/>
  <c r="N648" i="2"/>
  <c r="AA647" i="2"/>
  <c r="AE647" i="2" s="1"/>
  <c r="U647" i="2"/>
  <c r="R647" i="2"/>
  <c r="N647" i="2"/>
  <c r="AA646" i="2"/>
  <c r="AE646" i="2" s="1"/>
  <c r="U646" i="2"/>
  <c r="R646" i="2"/>
  <c r="N646" i="2"/>
  <c r="AA645" i="2"/>
  <c r="AE645" i="2" s="1"/>
  <c r="U645" i="2"/>
  <c r="R645" i="2"/>
  <c r="N645" i="2"/>
  <c r="AA644" i="2"/>
  <c r="AE644" i="2" s="1"/>
  <c r="U644" i="2"/>
  <c r="R644" i="2"/>
  <c r="N644" i="2"/>
  <c r="AA643" i="2"/>
  <c r="AE643" i="2" s="1"/>
  <c r="U643" i="2"/>
  <c r="R643" i="2"/>
  <c r="N643" i="2"/>
  <c r="AA642" i="2"/>
  <c r="AE642" i="2" s="1"/>
  <c r="U642" i="2"/>
  <c r="R642" i="2"/>
  <c r="N642" i="2"/>
  <c r="AA641" i="2"/>
  <c r="AE641" i="2" s="1"/>
  <c r="U641" i="2"/>
  <c r="R641" i="2"/>
  <c r="N641" i="2"/>
  <c r="AA640" i="2"/>
  <c r="AE640" i="2" s="1"/>
  <c r="U640" i="2"/>
  <c r="R640" i="2"/>
  <c r="N640" i="2"/>
  <c r="AA639" i="2"/>
  <c r="AE639" i="2" s="1"/>
  <c r="U639" i="2"/>
  <c r="R639" i="2"/>
  <c r="N639" i="2"/>
  <c r="AA638" i="2"/>
  <c r="AE638" i="2" s="1"/>
  <c r="U638" i="2"/>
  <c r="R638" i="2"/>
  <c r="N638" i="2"/>
  <c r="AA637" i="2"/>
  <c r="AE637" i="2" s="1"/>
  <c r="U637" i="2"/>
  <c r="R637" i="2"/>
  <c r="N637" i="2"/>
  <c r="AA636" i="2"/>
  <c r="AE636" i="2" s="1"/>
  <c r="U636" i="2"/>
  <c r="R636" i="2"/>
  <c r="N636" i="2"/>
  <c r="AA635" i="2"/>
  <c r="AE635" i="2" s="1"/>
  <c r="U635" i="2"/>
  <c r="R635" i="2"/>
  <c r="N635" i="2"/>
  <c r="AA634" i="2"/>
  <c r="AE634" i="2" s="1"/>
  <c r="U634" i="2"/>
  <c r="R634" i="2"/>
  <c r="N634" i="2"/>
  <c r="AA633" i="2"/>
  <c r="AE633" i="2" s="1"/>
  <c r="U633" i="2"/>
  <c r="R633" i="2"/>
  <c r="N633" i="2"/>
  <c r="AA632" i="2"/>
  <c r="AE632" i="2" s="1"/>
  <c r="U632" i="2"/>
  <c r="R632" i="2"/>
  <c r="N632" i="2"/>
  <c r="AA631" i="2"/>
  <c r="AE631" i="2" s="1"/>
  <c r="U631" i="2"/>
  <c r="R631" i="2"/>
  <c r="N631" i="2"/>
  <c r="AA630" i="2"/>
  <c r="AE630" i="2" s="1"/>
  <c r="U630" i="2"/>
  <c r="R630" i="2"/>
  <c r="N630" i="2"/>
  <c r="AA629" i="2"/>
  <c r="AE629" i="2" s="1"/>
  <c r="U629" i="2"/>
  <c r="R629" i="2"/>
  <c r="N629" i="2"/>
  <c r="AA628" i="2"/>
  <c r="AE628" i="2" s="1"/>
  <c r="U628" i="2"/>
  <c r="R628" i="2"/>
  <c r="N628" i="2"/>
  <c r="AA627" i="2"/>
  <c r="AE627" i="2" s="1"/>
  <c r="U627" i="2"/>
  <c r="R627" i="2"/>
  <c r="N627" i="2"/>
  <c r="AA626" i="2"/>
  <c r="AE626" i="2" s="1"/>
  <c r="U626" i="2"/>
  <c r="R626" i="2"/>
  <c r="N626" i="2"/>
  <c r="AA625" i="2"/>
  <c r="AE625" i="2" s="1"/>
  <c r="U625" i="2"/>
  <c r="R625" i="2"/>
  <c r="V625" i="2" s="1"/>
  <c r="N625" i="2"/>
  <c r="AA624" i="2"/>
  <c r="AE624" i="2" s="1"/>
  <c r="U624" i="2"/>
  <c r="R624" i="2"/>
  <c r="N624" i="2"/>
  <c r="AA623" i="2"/>
  <c r="AE623" i="2" s="1"/>
  <c r="U623" i="2"/>
  <c r="R623" i="2"/>
  <c r="N623" i="2"/>
  <c r="AA622" i="2"/>
  <c r="AE622" i="2" s="1"/>
  <c r="U622" i="2"/>
  <c r="R622" i="2"/>
  <c r="N622" i="2"/>
  <c r="AA621" i="2"/>
  <c r="AE621" i="2" s="1"/>
  <c r="U621" i="2"/>
  <c r="R621" i="2"/>
  <c r="N621" i="2"/>
  <c r="AA620" i="2"/>
  <c r="AE620" i="2" s="1"/>
  <c r="U620" i="2"/>
  <c r="R620" i="2"/>
  <c r="N620" i="2"/>
  <c r="AA619" i="2"/>
  <c r="AE619" i="2" s="1"/>
  <c r="U619" i="2"/>
  <c r="R619" i="2"/>
  <c r="N619" i="2"/>
  <c r="AA618" i="2"/>
  <c r="AE618" i="2" s="1"/>
  <c r="U618" i="2"/>
  <c r="R618" i="2"/>
  <c r="N618" i="2"/>
  <c r="AA617" i="2"/>
  <c r="AE617" i="2" s="1"/>
  <c r="U617" i="2"/>
  <c r="R617" i="2"/>
  <c r="N617" i="2"/>
  <c r="AA616" i="2"/>
  <c r="AE616" i="2" s="1"/>
  <c r="U616" i="2"/>
  <c r="R616" i="2"/>
  <c r="N616" i="2"/>
  <c r="AA615" i="2"/>
  <c r="AE615" i="2" s="1"/>
  <c r="U615" i="2"/>
  <c r="R615" i="2"/>
  <c r="N615" i="2"/>
  <c r="AA614" i="2"/>
  <c r="AE614" i="2" s="1"/>
  <c r="U614" i="2"/>
  <c r="R614" i="2"/>
  <c r="N614" i="2"/>
  <c r="AA613" i="2"/>
  <c r="AE613" i="2" s="1"/>
  <c r="U613" i="2"/>
  <c r="R613" i="2"/>
  <c r="N613" i="2"/>
  <c r="AA612" i="2"/>
  <c r="AE612" i="2" s="1"/>
  <c r="U612" i="2"/>
  <c r="R612" i="2"/>
  <c r="N612" i="2"/>
  <c r="AA611" i="2"/>
  <c r="AE611" i="2" s="1"/>
  <c r="U611" i="2"/>
  <c r="R611" i="2"/>
  <c r="N611" i="2"/>
  <c r="AA610" i="2"/>
  <c r="AE610" i="2" s="1"/>
  <c r="U610" i="2"/>
  <c r="R610" i="2"/>
  <c r="N610" i="2"/>
  <c r="AA609" i="2"/>
  <c r="AE609" i="2" s="1"/>
  <c r="U609" i="2"/>
  <c r="R609" i="2"/>
  <c r="N609" i="2"/>
  <c r="AA608" i="2"/>
  <c r="AE608" i="2" s="1"/>
  <c r="U608" i="2"/>
  <c r="R608" i="2"/>
  <c r="N608" i="2"/>
  <c r="AA607" i="2"/>
  <c r="AE607" i="2" s="1"/>
  <c r="U607" i="2"/>
  <c r="R607" i="2"/>
  <c r="N607" i="2"/>
  <c r="AA606" i="2"/>
  <c r="AE606" i="2" s="1"/>
  <c r="U606" i="2"/>
  <c r="R606" i="2"/>
  <c r="N606" i="2"/>
  <c r="AA605" i="2"/>
  <c r="AE605" i="2" s="1"/>
  <c r="U605" i="2"/>
  <c r="R605" i="2"/>
  <c r="N605" i="2"/>
  <c r="AA604" i="2"/>
  <c r="AE604" i="2" s="1"/>
  <c r="U604" i="2"/>
  <c r="R604" i="2"/>
  <c r="N604" i="2"/>
  <c r="AA603" i="2"/>
  <c r="AE603" i="2" s="1"/>
  <c r="U603" i="2"/>
  <c r="R603" i="2"/>
  <c r="N603" i="2"/>
  <c r="AA602" i="2"/>
  <c r="AE602" i="2" s="1"/>
  <c r="U602" i="2"/>
  <c r="R602" i="2"/>
  <c r="N602" i="2"/>
  <c r="AA601" i="2"/>
  <c r="AE601" i="2" s="1"/>
  <c r="U601" i="2"/>
  <c r="R601" i="2"/>
  <c r="N601" i="2"/>
  <c r="AA600" i="2"/>
  <c r="AE600" i="2" s="1"/>
  <c r="U600" i="2"/>
  <c r="R600" i="2"/>
  <c r="N600" i="2"/>
  <c r="AA599" i="2"/>
  <c r="AE599" i="2" s="1"/>
  <c r="U599" i="2"/>
  <c r="R599" i="2"/>
  <c r="N599" i="2"/>
  <c r="AA598" i="2"/>
  <c r="AE598" i="2" s="1"/>
  <c r="U598" i="2"/>
  <c r="R598" i="2"/>
  <c r="N598" i="2"/>
  <c r="AA597" i="2"/>
  <c r="AE597" i="2" s="1"/>
  <c r="U597" i="2"/>
  <c r="R597" i="2"/>
  <c r="N597" i="2"/>
  <c r="AA596" i="2"/>
  <c r="AE596" i="2" s="1"/>
  <c r="U596" i="2"/>
  <c r="R596" i="2"/>
  <c r="N596" i="2"/>
  <c r="AA595" i="2"/>
  <c r="AE595" i="2" s="1"/>
  <c r="U595" i="2"/>
  <c r="R595" i="2"/>
  <c r="N595" i="2"/>
  <c r="AA594" i="2"/>
  <c r="AE594" i="2" s="1"/>
  <c r="U594" i="2"/>
  <c r="R594" i="2"/>
  <c r="N594" i="2"/>
  <c r="AA593" i="2"/>
  <c r="AE593" i="2" s="1"/>
  <c r="U593" i="2"/>
  <c r="R593" i="2"/>
  <c r="N593" i="2"/>
  <c r="AA592" i="2"/>
  <c r="AE592" i="2" s="1"/>
  <c r="U592" i="2"/>
  <c r="R592" i="2"/>
  <c r="N592" i="2"/>
  <c r="AA591" i="2"/>
  <c r="AE591" i="2" s="1"/>
  <c r="U591" i="2"/>
  <c r="R591" i="2"/>
  <c r="N591" i="2"/>
  <c r="AA590" i="2"/>
  <c r="AE590" i="2" s="1"/>
  <c r="U590" i="2"/>
  <c r="R590" i="2"/>
  <c r="N590" i="2"/>
  <c r="AA589" i="2"/>
  <c r="AE589" i="2" s="1"/>
  <c r="U589" i="2"/>
  <c r="R589" i="2"/>
  <c r="N589" i="2"/>
  <c r="AA588" i="2"/>
  <c r="AE588" i="2" s="1"/>
  <c r="U588" i="2"/>
  <c r="R588" i="2"/>
  <c r="N588" i="2"/>
  <c r="AA587" i="2"/>
  <c r="AE587" i="2" s="1"/>
  <c r="U587" i="2"/>
  <c r="R587" i="2"/>
  <c r="N587" i="2"/>
  <c r="AA586" i="2"/>
  <c r="AE586" i="2" s="1"/>
  <c r="U586" i="2"/>
  <c r="R586" i="2"/>
  <c r="N586" i="2"/>
  <c r="AA585" i="2"/>
  <c r="AE585" i="2" s="1"/>
  <c r="U585" i="2"/>
  <c r="R585" i="2"/>
  <c r="N585" i="2"/>
  <c r="AA584" i="2"/>
  <c r="AE584" i="2" s="1"/>
  <c r="U584" i="2"/>
  <c r="R584" i="2"/>
  <c r="N584" i="2"/>
  <c r="AA583" i="2"/>
  <c r="AE583" i="2" s="1"/>
  <c r="U583" i="2"/>
  <c r="R583" i="2"/>
  <c r="N583" i="2"/>
  <c r="AA582" i="2"/>
  <c r="AE582" i="2" s="1"/>
  <c r="U582" i="2"/>
  <c r="R582" i="2"/>
  <c r="N582" i="2"/>
  <c r="AA581" i="2"/>
  <c r="AE581" i="2" s="1"/>
  <c r="U581" i="2"/>
  <c r="R581" i="2"/>
  <c r="N581" i="2"/>
  <c r="AA580" i="2"/>
  <c r="AE580" i="2" s="1"/>
  <c r="U580" i="2"/>
  <c r="R580" i="2"/>
  <c r="N580" i="2"/>
  <c r="AA579" i="2"/>
  <c r="AE579" i="2" s="1"/>
  <c r="U579" i="2"/>
  <c r="R579" i="2"/>
  <c r="N579" i="2"/>
  <c r="AA578" i="2"/>
  <c r="AE578" i="2" s="1"/>
  <c r="U578" i="2"/>
  <c r="R578" i="2"/>
  <c r="N578" i="2"/>
  <c r="AA577" i="2"/>
  <c r="AE577" i="2" s="1"/>
  <c r="U577" i="2"/>
  <c r="R577" i="2"/>
  <c r="N577" i="2"/>
  <c r="AA576" i="2"/>
  <c r="AE576" i="2" s="1"/>
  <c r="U576" i="2"/>
  <c r="R576" i="2"/>
  <c r="N576" i="2"/>
  <c r="AA575" i="2"/>
  <c r="AE575" i="2" s="1"/>
  <c r="U575" i="2"/>
  <c r="R575" i="2"/>
  <c r="N575" i="2"/>
  <c r="AA574" i="2"/>
  <c r="AE574" i="2" s="1"/>
  <c r="U574" i="2"/>
  <c r="R574" i="2"/>
  <c r="N574" i="2"/>
  <c r="AA573" i="2"/>
  <c r="AE573" i="2" s="1"/>
  <c r="U573" i="2"/>
  <c r="R573" i="2"/>
  <c r="N573" i="2"/>
  <c r="AA572" i="2"/>
  <c r="AE572" i="2" s="1"/>
  <c r="U572" i="2"/>
  <c r="R572" i="2"/>
  <c r="N572" i="2"/>
  <c r="AA571" i="2"/>
  <c r="AE571" i="2" s="1"/>
  <c r="U571" i="2"/>
  <c r="R571" i="2"/>
  <c r="N571" i="2"/>
  <c r="AA570" i="2"/>
  <c r="AE570" i="2" s="1"/>
  <c r="U570" i="2"/>
  <c r="R570" i="2"/>
  <c r="N570" i="2"/>
  <c r="AA569" i="2"/>
  <c r="AE569" i="2" s="1"/>
  <c r="U569" i="2"/>
  <c r="R569" i="2"/>
  <c r="N569" i="2"/>
  <c r="AA568" i="2"/>
  <c r="AE568" i="2" s="1"/>
  <c r="U568" i="2"/>
  <c r="R568" i="2"/>
  <c r="N568" i="2"/>
  <c r="AA567" i="2"/>
  <c r="AE567" i="2" s="1"/>
  <c r="U567" i="2"/>
  <c r="R567" i="2"/>
  <c r="N567" i="2"/>
  <c r="AA566" i="2"/>
  <c r="AE566" i="2" s="1"/>
  <c r="U566" i="2"/>
  <c r="R566" i="2"/>
  <c r="N566" i="2"/>
  <c r="AA565" i="2"/>
  <c r="AE565" i="2" s="1"/>
  <c r="U565" i="2"/>
  <c r="R565" i="2"/>
  <c r="N565" i="2"/>
  <c r="AA564" i="2"/>
  <c r="AE564" i="2" s="1"/>
  <c r="U564" i="2"/>
  <c r="R564" i="2"/>
  <c r="N564" i="2"/>
  <c r="AA563" i="2"/>
  <c r="AE563" i="2" s="1"/>
  <c r="U563" i="2"/>
  <c r="R563" i="2"/>
  <c r="N563" i="2"/>
  <c r="AA562" i="2"/>
  <c r="AE562" i="2" s="1"/>
  <c r="U562" i="2"/>
  <c r="R562" i="2"/>
  <c r="N562" i="2"/>
  <c r="AA561" i="2"/>
  <c r="AE561" i="2" s="1"/>
  <c r="U561" i="2"/>
  <c r="R561" i="2"/>
  <c r="N561" i="2"/>
  <c r="AA560" i="2"/>
  <c r="AE560" i="2" s="1"/>
  <c r="U560" i="2"/>
  <c r="R560" i="2"/>
  <c r="N560" i="2"/>
  <c r="AA559" i="2"/>
  <c r="AE559" i="2" s="1"/>
  <c r="U559" i="2"/>
  <c r="R559" i="2"/>
  <c r="N559" i="2"/>
  <c r="AA558" i="2"/>
  <c r="AE558" i="2" s="1"/>
  <c r="U558" i="2"/>
  <c r="R558" i="2"/>
  <c r="N558" i="2"/>
  <c r="AA557" i="2"/>
  <c r="AE557" i="2" s="1"/>
  <c r="U557" i="2"/>
  <c r="R557" i="2"/>
  <c r="N557" i="2"/>
  <c r="AA556" i="2"/>
  <c r="AE556" i="2" s="1"/>
  <c r="U556" i="2"/>
  <c r="R556" i="2"/>
  <c r="N556" i="2"/>
  <c r="AA555" i="2"/>
  <c r="AE555" i="2" s="1"/>
  <c r="U555" i="2"/>
  <c r="R555" i="2"/>
  <c r="N555" i="2"/>
  <c r="AA554" i="2"/>
  <c r="AE554" i="2" s="1"/>
  <c r="U554" i="2"/>
  <c r="R554" i="2"/>
  <c r="N554" i="2"/>
  <c r="AA553" i="2"/>
  <c r="AE553" i="2" s="1"/>
  <c r="U553" i="2"/>
  <c r="R553" i="2"/>
  <c r="N553" i="2"/>
  <c r="AA552" i="2"/>
  <c r="AE552" i="2" s="1"/>
  <c r="U552" i="2"/>
  <c r="R552" i="2"/>
  <c r="N552" i="2"/>
  <c r="AA551" i="2"/>
  <c r="AE551" i="2" s="1"/>
  <c r="U551" i="2"/>
  <c r="R551" i="2"/>
  <c r="N551" i="2"/>
  <c r="AA550" i="2"/>
  <c r="AE550" i="2" s="1"/>
  <c r="U550" i="2"/>
  <c r="R550" i="2"/>
  <c r="N550" i="2"/>
  <c r="AA549" i="2"/>
  <c r="AE549" i="2" s="1"/>
  <c r="U549" i="2"/>
  <c r="R549" i="2"/>
  <c r="N549" i="2"/>
  <c r="AA548" i="2"/>
  <c r="AE548" i="2" s="1"/>
  <c r="U548" i="2"/>
  <c r="R548" i="2"/>
  <c r="N548" i="2"/>
  <c r="AA547" i="2"/>
  <c r="AE547" i="2" s="1"/>
  <c r="U547" i="2"/>
  <c r="R547" i="2"/>
  <c r="N547" i="2"/>
  <c r="AA546" i="2"/>
  <c r="AE546" i="2" s="1"/>
  <c r="U546" i="2"/>
  <c r="R546" i="2"/>
  <c r="N546" i="2"/>
  <c r="AA545" i="2"/>
  <c r="AE545" i="2" s="1"/>
  <c r="U545" i="2"/>
  <c r="R545" i="2"/>
  <c r="N545" i="2"/>
  <c r="AA544" i="2"/>
  <c r="AE544" i="2" s="1"/>
  <c r="U544" i="2"/>
  <c r="R544" i="2"/>
  <c r="N544" i="2"/>
  <c r="AA543" i="2"/>
  <c r="AE543" i="2" s="1"/>
  <c r="U543" i="2"/>
  <c r="R543" i="2"/>
  <c r="N543" i="2"/>
  <c r="AA542" i="2"/>
  <c r="AE542" i="2" s="1"/>
  <c r="U542" i="2"/>
  <c r="R542" i="2"/>
  <c r="N542" i="2"/>
  <c r="AA541" i="2"/>
  <c r="AE541" i="2" s="1"/>
  <c r="U541" i="2"/>
  <c r="R541" i="2"/>
  <c r="N541" i="2"/>
  <c r="AA540" i="2"/>
  <c r="AE540" i="2" s="1"/>
  <c r="U540" i="2"/>
  <c r="R540" i="2"/>
  <c r="N540" i="2"/>
  <c r="AA539" i="2"/>
  <c r="AE539" i="2" s="1"/>
  <c r="U539" i="2"/>
  <c r="R539" i="2"/>
  <c r="N539" i="2"/>
  <c r="AA538" i="2"/>
  <c r="AE538" i="2" s="1"/>
  <c r="U538" i="2"/>
  <c r="R538" i="2"/>
  <c r="N538" i="2"/>
  <c r="AA537" i="2"/>
  <c r="AE537" i="2" s="1"/>
  <c r="U537" i="2"/>
  <c r="R537" i="2"/>
  <c r="N537" i="2"/>
  <c r="AA536" i="2"/>
  <c r="AE536" i="2" s="1"/>
  <c r="U536" i="2"/>
  <c r="R536" i="2"/>
  <c r="N536" i="2"/>
  <c r="AA535" i="2"/>
  <c r="AE535" i="2" s="1"/>
  <c r="U535" i="2"/>
  <c r="R535" i="2"/>
  <c r="N535" i="2"/>
  <c r="AA534" i="2"/>
  <c r="AE534" i="2" s="1"/>
  <c r="U534" i="2"/>
  <c r="R534" i="2"/>
  <c r="N534" i="2"/>
  <c r="AA533" i="2"/>
  <c r="AE533" i="2" s="1"/>
  <c r="U533" i="2"/>
  <c r="R533" i="2"/>
  <c r="N533" i="2"/>
  <c r="AA532" i="2"/>
  <c r="AE532" i="2" s="1"/>
  <c r="U532" i="2"/>
  <c r="R532" i="2"/>
  <c r="N532" i="2"/>
  <c r="AA531" i="2"/>
  <c r="AE531" i="2" s="1"/>
  <c r="U531" i="2"/>
  <c r="R531" i="2"/>
  <c r="N531" i="2"/>
  <c r="AA530" i="2"/>
  <c r="AE530" i="2" s="1"/>
  <c r="U530" i="2"/>
  <c r="R530" i="2"/>
  <c r="N530" i="2"/>
  <c r="AA529" i="2"/>
  <c r="AE529" i="2" s="1"/>
  <c r="U529" i="2"/>
  <c r="R529" i="2"/>
  <c r="N529" i="2"/>
  <c r="AA528" i="2"/>
  <c r="AE528" i="2" s="1"/>
  <c r="U528" i="2"/>
  <c r="R528" i="2"/>
  <c r="N528" i="2"/>
  <c r="AA527" i="2"/>
  <c r="AE527" i="2" s="1"/>
  <c r="U527" i="2"/>
  <c r="R527" i="2"/>
  <c r="N527" i="2"/>
  <c r="AA526" i="2"/>
  <c r="AE526" i="2" s="1"/>
  <c r="U526" i="2"/>
  <c r="R526" i="2"/>
  <c r="N526" i="2"/>
  <c r="AA525" i="2"/>
  <c r="AE525" i="2" s="1"/>
  <c r="U525" i="2"/>
  <c r="R525" i="2"/>
  <c r="N525" i="2"/>
  <c r="AA524" i="2"/>
  <c r="AE524" i="2" s="1"/>
  <c r="U524" i="2"/>
  <c r="R524" i="2"/>
  <c r="N524" i="2"/>
  <c r="AA523" i="2"/>
  <c r="AE523" i="2" s="1"/>
  <c r="U523" i="2"/>
  <c r="R523" i="2"/>
  <c r="N523" i="2"/>
  <c r="AA522" i="2"/>
  <c r="AE522" i="2" s="1"/>
  <c r="U522" i="2"/>
  <c r="R522" i="2"/>
  <c r="N522" i="2"/>
  <c r="AA521" i="2"/>
  <c r="AE521" i="2" s="1"/>
  <c r="U521" i="2"/>
  <c r="R521" i="2"/>
  <c r="N521" i="2"/>
  <c r="AA520" i="2"/>
  <c r="AE520" i="2" s="1"/>
  <c r="U520" i="2"/>
  <c r="R520" i="2"/>
  <c r="N520" i="2"/>
  <c r="AA519" i="2"/>
  <c r="AE519" i="2" s="1"/>
  <c r="U519" i="2"/>
  <c r="R519" i="2"/>
  <c r="N519" i="2"/>
  <c r="AA518" i="2"/>
  <c r="AE518" i="2" s="1"/>
  <c r="U518" i="2"/>
  <c r="R518" i="2"/>
  <c r="N518" i="2"/>
  <c r="AA517" i="2"/>
  <c r="AE517" i="2" s="1"/>
  <c r="U517" i="2"/>
  <c r="R517" i="2"/>
  <c r="N517" i="2"/>
  <c r="AA516" i="2"/>
  <c r="AE516" i="2" s="1"/>
  <c r="U516" i="2"/>
  <c r="R516" i="2"/>
  <c r="N516" i="2"/>
  <c r="AA515" i="2"/>
  <c r="AE515" i="2" s="1"/>
  <c r="U515" i="2"/>
  <c r="R515" i="2"/>
  <c r="N515" i="2"/>
  <c r="AA514" i="2"/>
  <c r="AE514" i="2" s="1"/>
  <c r="U514" i="2"/>
  <c r="R514" i="2"/>
  <c r="N514" i="2"/>
  <c r="AA513" i="2"/>
  <c r="AE513" i="2" s="1"/>
  <c r="U513" i="2"/>
  <c r="R513" i="2"/>
  <c r="N513" i="2"/>
  <c r="AA512" i="2"/>
  <c r="AE512" i="2" s="1"/>
  <c r="U512" i="2"/>
  <c r="R512" i="2"/>
  <c r="N512" i="2"/>
  <c r="AA511" i="2"/>
  <c r="AE511" i="2" s="1"/>
  <c r="U511" i="2"/>
  <c r="R511" i="2"/>
  <c r="N511" i="2"/>
  <c r="AA510" i="2"/>
  <c r="AE510" i="2" s="1"/>
  <c r="U510" i="2"/>
  <c r="R510" i="2"/>
  <c r="N510" i="2"/>
  <c r="AA509" i="2"/>
  <c r="AE509" i="2" s="1"/>
  <c r="U509" i="2"/>
  <c r="R509" i="2"/>
  <c r="N509" i="2"/>
  <c r="AA508" i="2"/>
  <c r="AE508" i="2" s="1"/>
  <c r="U508" i="2"/>
  <c r="R508" i="2"/>
  <c r="N508" i="2"/>
  <c r="AA507" i="2"/>
  <c r="AE507" i="2" s="1"/>
  <c r="U507" i="2"/>
  <c r="R507" i="2"/>
  <c r="N507" i="2"/>
  <c r="AA506" i="2"/>
  <c r="AE506" i="2" s="1"/>
  <c r="U506" i="2"/>
  <c r="R506" i="2"/>
  <c r="N506" i="2"/>
  <c r="AA505" i="2"/>
  <c r="AE505" i="2" s="1"/>
  <c r="U505" i="2"/>
  <c r="R505" i="2"/>
  <c r="N505" i="2"/>
  <c r="AE504" i="2"/>
  <c r="AA504" i="2"/>
  <c r="U504" i="2"/>
  <c r="R504" i="2"/>
  <c r="N504" i="2"/>
  <c r="AA503" i="2"/>
  <c r="AE503" i="2" s="1"/>
  <c r="U503" i="2"/>
  <c r="R503" i="2"/>
  <c r="N503" i="2"/>
  <c r="AA502" i="2"/>
  <c r="AE502" i="2" s="1"/>
  <c r="U502" i="2"/>
  <c r="R502" i="2"/>
  <c r="N502" i="2"/>
  <c r="AA501" i="2"/>
  <c r="AE501" i="2" s="1"/>
  <c r="U501" i="2"/>
  <c r="R501" i="2"/>
  <c r="N501" i="2"/>
  <c r="AA500" i="2"/>
  <c r="AE500" i="2" s="1"/>
  <c r="U500" i="2"/>
  <c r="R500" i="2"/>
  <c r="N500" i="2"/>
  <c r="AA499" i="2"/>
  <c r="AE499" i="2" s="1"/>
  <c r="U499" i="2"/>
  <c r="R499" i="2"/>
  <c r="N499" i="2"/>
  <c r="AA498" i="2"/>
  <c r="AE498" i="2" s="1"/>
  <c r="U498" i="2"/>
  <c r="R498" i="2"/>
  <c r="N498" i="2"/>
  <c r="AA497" i="2"/>
  <c r="AE497" i="2" s="1"/>
  <c r="U497" i="2"/>
  <c r="R497" i="2"/>
  <c r="N497" i="2"/>
  <c r="AA496" i="2"/>
  <c r="AE496" i="2" s="1"/>
  <c r="U496" i="2"/>
  <c r="R496" i="2"/>
  <c r="N496" i="2"/>
  <c r="AA495" i="2"/>
  <c r="AE495" i="2" s="1"/>
  <c r="U495" i="2"/>
  <c r="R495" i="2"/>
  <c r="N495" i="2"/>
  <c r="AA494" i="2"/>
  <c r="AE494" i="2" s="1"/>
  <c r="U494" i="2"/>
  <c r="R494" i="2"/>
  <c r="N494" i="2"/>
  <c r="AA493" i="2"/>
  <c r="AE493" i="2" s="1"/>
  <c r="U493" i="2"/>
  <c r="R493" i="2"/>
  <c r="N493" i="2"/>
  <c r="AA492" i="2"/>
  <c r="AE492" i="2" s="1"/>
  <c r="U492" i="2"/>
  <c r="R492" i="2"/>
  <c r="N492" i="2"/>
  <c r="AA491" i="2"/>
  <c r="AE491" i="2" s="1"/>
  <c r="U491" i="2"/>
  <c r="R491" i="2"/>
  <c r="N491" i="2"/>
  <c r="AA490" i="2"/>
  <c r="U490" i="2"/>
  <c r="R490" i="2"/>
  <c r="N490" i="2"/>
  <c r="AA489" i="2"/>
  <c r="AE489" i="2" s="1"/>
  <c r="U489" i="2"/>
  <c r="R489" i="2"/>
  <c r="N489" i="2"/>
  <c r="AA488" i="2"/>
  <c r="AE488" i="2" s="1"/>
  <c r="U488" i="2"/>
  <c r="R488" i="2"/>
  <c r="N488" i="2"/>
  <c r="AA487" i="2"/>
  <c r="AE487" i="2" s="1"/>
  <c r="U487" i="2"/>
  <c r="R487" i="2"/>
  <c r="N487" i="2"/>
  <c r="AA486" i="2"/>
  <c r="AE486" i="2" s="1"/>
  <c r="U486" i="2"/>
  <c r="R486" i="2"/>
  <c r="N486" i="2"/>
  <c r="AA485" i="2"/>
  <c r="AE485" i="2" s="1"/>
  <c r="U485" i="2"/>
  <c r="R485" i="2"/>
  <c r="N485" i="2"/>
  <c r="AA484" i="2"/>
  <c r="AE484" i="2" s="1"/>
  <c r="U484" i="2"/>
  <c r="R484" i="2"/>
  <c r="N484" i="2"/>
  <c r="AA483" i="2"/>
  <c r="AE483" i="2" s="1"/>
  <c r="U483" i="2"/>
  <c r="R483" i="2"/>
  <c r="N483" i="2"/>
  <c r="AA482" i="2"/>
  <c r="AE482" i="2" s="1"/>
  <c r="U482" i="2"/>
  <c r="R482" i="2"/>
  <c r="N482" i="2"/>
  <c r="AA481" i="2"/>
  <c r="AE481" i="2" s="1"/>
  <c r="U481" i="2"/>
  <c r="R481" i="2"/>
  <c r="N481" i="2"/>
  <c r="AA480" i="2"/>
  <c r="AE480" i="2" s="1"/>
  <c r="U480" i="2"/>
  <c r="R480" i="2"/>
  <c r="N480" i="2"/>
  <c r="AA479" i="2"/>
  <c r="AE479" i="2" s="1"/>
  <c r="U479" i="2"/>
  <c r="R479" i="2"/>
  <c r="N479" i="2"/>
  <c r="AA478" i="2"/>
  <c r="AE478" i="2" s="1"/>
  <c r="U478" i="2"/>
  <c r="R478" i="2"/>
  <c r="N478" i="2"/>
  <c r="AA477" i="2"/>
  <c r="AE477" i="2" s="1"/>
  <c r="U477" i="2"/>
  <c r="R477" i="2"/>
  <c r="N477" i="2"/>
  <c r="AA476" i="2"/>
  <c r="AE476" i="2" s="1"/>
  <c r="U476" i="2"/>
  <c r="R476" i="2"/>
  <c r="N476" i="2"/>
  <c r="AA475" i="2"/>
  <c r="AE475" i="2" s="1"/>
  <c r="U475" i="2"/>
  <c r="R475" i="2"/>
  <c r="N475" i="2"/>
  <c r="AA474" i="2"/>
  <c r="AE474" i="2" s="1"/>
  <c r="U474" i="2"/>
  <c r="R474" i="2"/>
  <c r="N474" i="2"/>
  <c r="AA473" i="2"/>
  <c r="AE473" i="2" s="1"/>
  <c r="U473" i="2"/>
  <c r="R473" i="2"/>
  <c r="N473" i="2"/>
  <c r="AA472" i="2"/>
  <c r="AE472" i="2" s="1"/>
  <c r="U472" i="2"/>
  <c r="R472" i="2"/>
  <c r="N472" i="2"/>
  <c r="AA471" i="2"/>
  <c r="AE471" i="2" s="1"/>
  <c r="U471" i="2"/>
  <c r="R471" i="2"/>
  <c r="N471" i="2"/>
  <c r="AA470" i="2"/>
  <c r="AE470" i="2" s="1"/>
  <c r="U470" i="2"/>
  <c r="R470" i="2"/>
  <c r="N470" i="2"/>
  <c r="AA469" i="2"/>
  <c r="AE469" i="2" s="1"/>
  <c r="U469" i="2"/>
  <c r="R469" i="2"/>
  <c r="N469" i="2"/>
  <c r="AA468" i="2"/>
  <c r="AE468" i="2" s="1"/>
  <c r="U468" i="2"/>
  <c r="R468" i="2"/>
  <c r="N468" i="2"/>
  <c r="AA467" i="2"/>
  <c r="AE467" i="2" s="1"/>
  <c r="U467" i="2"/>
  <c r="R467" i="2"/>
  <c r="N467" i="2"/>
  <c r="AA466" i="2"/>
  <c r="AE466" i="2" s="1"/>
  <c r="U466" i="2"/>
  <c r="R466" i="2"/>
  <c r="N466" i="2"/>
  <c r="AA465" i="2"/>
  <c r="AE465" i="2" s="1"/>
  <c r="U465" i="2"/>
  <c r="R465" i="2"/>
  <c r="N465" i="2"/>
  <c r="AA464" i="2"/>
  <c r="AE464" i="2" s="1"/>
  <c r="U464" i="2"/>
  <c r="R464" i="2"/>
  <c r="N464" i="2"/>
  <c r="AA463" i="2"/>
  <c r="AE463" i="2" s="1"/>
  <c r="U463" i="2"/>
  <c r="R463" i="2"/>
  <c r="N463" i="2"/>
  <c r="AA462" i="2"/>
  <c r="AE462" i="2" s="1"/>
  <c r="U462" i="2"/>
  <c r="R462" i="2"/>
  <c r="N462" i="2"/>
  <c r="AA461" i="2"/>
  <c r="AE461" i="2" s="1"/>
  <c r="U461" i="2"/>
  <c r="R461" i="2"/>
  <c r="N461" i="2"/>
  <c r="AA460" i="2"/>
  <c r="AE460" i="2" s="1"/>
  <c r="U460" i="2"/>
  <c r="R460" i="2"/>
  <c r="N460" i="2"/>
  <c r="AA459" i="2"/>
  <c r="AE459" i="2" s="1"/>
  <c r="U459" i="2"/>
  <c r="R459" i="2"/>
  <c r="N459" i="2"/>
  <c r="AA458" i="2"/>
  <c r="AE458" i="2" s="1"/>
  <c r="U458" i="2"/>
  <c r="R458" i="2"/>
  <c r="N458" i="2"/>
  <c r="AA457" i="2"/>
  <c r="AE457" i="2" s="1"/>
  <c r="U457" i="2"/>
  <c r="R457" i="2"/>
  <c r="N457" i="2"/>
  <c r="AA456" i="2"/>
  <c r="AE456" i="2" s="1"/>
  <c r="U456" i="2"/>
  <c r="R456" i="2"/>
  <c r="N456" i="2"/>
  <c r="AA455" i="2"/>
  <c r="AE455" i="2" s="1"/>
  <c r="U455" i="2"/>
  <c r="R455" i="2"/>
  <c r="N455" i="2"/>
  <c r="AA454" i="2"/>
  <c r="AE454" i="2" s="1"/>
  <c r="U454" i="2"/>
  <c r="R454" i="2"/>
  <c r="N454" i="2"/>
  <c r="AA453" i="2"/>
  <c r="AE453" i="2" s="1"/>
  <c r="U453" i="2"/>
  <c r="R453" i="2"/>
  <c r="N453" i="2"/>
  <c r="AA452" i="2"/>
  <c r="AE452" i="2" s="1"/>
  <c r="U452" i="2"/>
  <c r="R452" i="2"/>
  <c r="N452" i="2"/>
  <c r="AA451" i="2"/>
  <c r="AE451" i="2" s="1"/>
  <c r="U451" i="2"/>
  <c r="R451" i="2"/>
  <c r="N451" i="2"/>
  <c r="V451" i="2" s="1"/>
  <c r="W451" i="2" s="1"/>
  <c r="AA450" i="2"/>
  <c r="AE450" i="2" s="1"/>
  <c r="U450" i="2"/>
  <c r="R450" i="2"/>
  <c r="N450" i="2"/>
  <c r="AA449" i="2"/>
  <c r="AE449" i="2" s="1"/>
  <c r="U449" i="2"/>
  <c r="R449" i="2"/>
  <c r="N449" i="2"/>
  <c r="AA448" i="2"/>
  <c r="AE448" i="2" s="1"/>
  <c r="U448" i="2"/>
  <c r="R448" i="2"/>
  <c r="N448" i="2"/>
  <c r="AA447" i="2"/>
  <c r="AE447" i="2" s="1"/>
  <c r="U447" i="2"/>
  <c r="R447" i="2"/>
  <c r="N447" i="2"/>
  <c r="AA446" i="2"/>
  <c r="AE446" i="2" s="1"/>
  <c r="U446" i="2"/>
  <c r="R446" i="2"/>
  <c r="N446" i="2"/>
  <c r="AA445" i="2"/>
  <c r="AE445" i="2" s="1"/>
  <c r="U445" i="2"/>
  <c r="R445" i="2"/>
  <c r="N445" i="2"/>
  <c r="AA444" i="2"/>
  <c r="AE444" i="2" s="1"/>
  <c r="U444" i="2"/>
  <c r="R444" i="2"/>
  <c r="N444" i="2"/>
  <c r="AA443" i="2"/>
  <c r="AE443" i="2" s="1"/>
  <c r="U443" i="2"/>
  <c r="R443" i="2"/>
  <c r="N443" i="2"/>
  <c r="AA442" i="2"/>
  <c r="AE442" i="2" s="1"/>
  <c r="U442" i="2"/>
  <c r="R442" i="2"/>
  <c r="N442" i="2"/>
  <c r="AA441" i="2"/>
  <c r="AE441" i="2" s="1"/>
  <c r="U441" i="2"/>
  <c r="R441" i="2"/>
  <c r="N441" i="2"/>
  <c r="AA440" i="2"/>
  <c r="AE440" i="2" s="1"/>
  <c r="U440" i="2"/>
  <c r="R440" i="2"/>
  <c r="N440" i="2"/>
  <c r="AA439" i="2"/>
  <c r="AE439" i="2" s="1"/>
  <c r="U439" i="2"/>
  <c r="R439" i="2"/>
  <c r="N439" i="2"/>
  <c r="AA438" i="2"/>
  <c r="AE438" i="2" s="1"/>
  <c r="U438" i="2"/>
  <c r="R438" i="2"/>
  <c r="N438" i="2"/>
  <c r="AA437" i="2"/>
  <c r="AE437" i="2" s="1"/>
  <c r="U437" i="2"/>
  <c r="R437" i="2"/>
  <c r="N437" i="2"/>
  <c r="AA436" i="2"/>
  <c r="AE436" i="2" s="1"/>
  <c r="U436" i="2"/>
  <c r="R436" i="2"/>
  <c r="N436" i="2"/>
  <c r="AA435" i="2"/>
  <c r="AE435" i="2" s="1"/>
  <c r="U435" i="2"/>
  <c r="R435" i="2"/>
  <c r="N435" i="2"/>
  <c r="AA434" i="2"/>
  <c r="AE434" i="2" s="1"/>
  <c r="U434" i="2"/>
  <c r="R434" i="2"/>
  <c r="N434" i="2"/>
  <c r="AA433" i="2"/>
  <c r="AE433" i="2" s="1"/>
  <c r="U433" i="2"/>
  <c r="R433" i="2"/>
  <c r="N433" i="2"/>
  <c r="AA432" i="2"/>
  <c r="AE432" i="2" s="1"/>
  <c r="U432" i="2"/>
  <c r="R432" i="2"/>
  <c r="N432" i="2"/>
  <c r="AA431" i="2"/>
  <c r="AE431" i="2" s="1"/>
  <c r="U431" i="2"/>
  <c r="R431" i="2"/>
  <c r="N431" i="2"/>
  <c r="AA430" i="2"/>
  <c r="AE430" i="2" s="1"/>
  <c r="U430" i="2"/>
  <c r="R430" i="2"/>
  <c r="N430" i="2"/>
  <c r="AA429" i="2"/>
  <c r="AE429" i="2" s="1"/>
  <c r="U429" i="2"/>
  <c r="R429" i="2"/>
  <c r="N429" i="2"/>
  <c r="AA428" i="2"/>
  <c r="AE428" i="2" s="1"/>
  <c r="U428" i="2"/>
  <c r="R428" i="2"/>
  <c r="N428" i="2"/>
  <c r="AA427" i="2"/>
  <c r="AE427" i="2" s="1"/>
  <c r="U427" i="2"/>
  <c r="R427" i="2"/>
  <c r="N427" i="2"/>
  <c r="AA426" i="2"/>
  <c r="AE426" i="2" s="1"/>
  <c r="U426" i="2"/>
  <c r="R426" i="2"/>
  <c r="N426" i="2"/>
  <c r="AA425" i="2"/>
  <c r="AE425" i="2" s="1"/>
  <c r="U425" i="2"/>
  <c r="R425" i="2"/>
  <c r="N425" i="2"/>
  <c r="AA424" i="2"/>
  <c r="AE424" i="2" s="1"/>
  <c r="U424" i="2"/>
  <c r="R424" i="2"/>
  <c r="N424" i="2"/>
  <c r="AA423" i="2"/>
  <c r="AE423" i="2" s="1"/>
  <c r="U423" i="2"/>
  <c r="R423" i="2"/>
  <c r="N423" i="2"/>
  <c r="AA422" i="2"/>
  <c r="AE422" i="2" s="1"/>
  <c r="U422" i="2"/>
  <c r="R422" i="2"/>
  <c r="N422" i="2"/>
  <c r="AA421" i="2"/>
  <c r="AE421" i="2" s="1"/>
  <c r="U421" i="2"/>
  <c r="R421" i="2"/>
  <c r="N421" i="2"/>
  <c r="AA420" i="2"/>
  <c r="AE420" i="2" s="1"/>
  <c r="U420" i="2"/>
  <c r="R420" i="2"/>
  <c r="N420" i="2"/>
  <c r="AA419" i="2"/>
  <c r="AE419" i="2" s="1"/>
  <c r="U419" i="2"/>
  <c r="R419" i="2"/>
  <c r="N419" i="2"/>
  <c r="V419" i="2" s="1"/>
  <c r="AA418" i="2"/>
  <c r="AE418" i="2" s="1"/>
  <c r="U418" i="2"/>
  <c r="R418" i="2"/>
  <c r="N418" i="2"/>
  <c r="AA417" i="2"/>
  <c r="AE417" i="2" s="1"/>
  <c r="U417" i="2"/>
  <c r="R417" i="2"/>
  <c r="N417" i="2"/>
  <c r="AA416" i="2"/>
  <c r="AE416" i="2" s="1"/>
  <c r="U416" i="2"/>
  <c r="R416" i="2"/>
  <c r="N416" i="2"/>
  <c r="AA415" i="2"/>
  <c r="AE415" i="2" s="1"/>
  <c r="U415" i="2"/>
  <c r="R415" i="2"/>
  <c r="N415" i="2"/>
  <c r="AA414" i="2"/>
  <c r="AE414" i="2" s="1"/>
  <c r="U414" i="2"/>
  <c r="R414" i="2"/>
  <c r="N414" i="2"/>
  <c r="AA413" i="2"/>
  <c r="AE413" i="2" s="1"/>
  <c r="U413" i="2"/>
  <c r="R413" i="2"/>
  <c r="N413" i="2"/>
  <c r="AA412" i="2"/>
  <c r="AE412" i="2" s="1"/>
  <c r="U412" i="2"/>
  <c r="R412" i="2"/>
  <c r="N412" i="2"/>
  <c r="AA411" i="2"/>
  <c r="AE411" i="2" s="1"/>
  <c r="U411" i="2"/>
  <c r="R411" i="2"/>
  <c r="N411" i="2"/>
  <c r="AA410" i="2"/>
  <c r="AE410" i="2" s="1"/>
  <c r="U410" i="2"/>
  <c r="R410" i="2"/>
  <c r="N410" i="2"/>
  <c r="AA409" i="2"/>
  <c r="AE409" i="2" s="1"/>
  <c r="U409" i="2"/>
  <c r="R409" i="2"/>
  <c r="N409" i="2"/>
  <c r="AA408" i="2"/>
  <c r="AE408" i="2" s="1"/>
  <c r="U408" i="2"/>
  <c r="R408" i="2"/>
  <c r="N408" i="2"/>
  <c r="AA407" i="2"/>
  <c r="AE407" i="2" s="1"/>
  <c r="U407" i="2"/>
  <c r="R407" i="2"/>
  <c r="N407" i="2"/>
  <c r="AA406" i="2"/>
  <c r="AE406" i="2" s="1"/>
  <c r="U406" i="2"/>
  <c r="R406" i="2"/>
  <c r="N406" i="2"/>
  <c r="AA405" i="2"/>
  <c r="AE405" i="2" s="1"/>
  <c r="U405" i="2"/>
  <c r="R405" i="2"/>
  <c r="N405" i="2"/>
  <c r="AA404" i="2"/>
  <c r="AE404" i="2" s="1"/>
  <c r="U404" i="2"/>
  <c r="R404" i="2"/>
  <c r="N404" i="2"/>
  <c r="AA403" i="2"/>
  <c r="AE403" i="2" s="1"/>
  <c r="U403" i="2"/>
  <c r="R403" i="2"/>
  <c r="N403" i="2"/>
  <c r="AA402" i="2"/>
  <c r="AE402" i="2" s="1"/>
  <c r="U402" i="2"/>
  <c r="R402" i="2"/>
  <c r="N402" i="2"/>
  <c r="AA401" i="2"/>
  <c r="AE401" i="2" s="1"/>
  <c r="U401" i="2"/>
  <c r="R401" i="2"/>
  <c r="N401" i="2"/>
  <c r="AA400" i="2"/>
  <c r="AE400" i="2" s="1"/>
  <c r="U400" i="2"/>
  <c r="R400" i="2"/>
  <c r="N400" i="2"/>
  <c r="AA399" i="2"/>
  <c r="AE399" i="2" s="1"/>
  <c r="U399" i="2"/>
  <c r="R399" i="2"/>
  <c r="N399" i="2"/>
  <c r="AA398" i="2"/>
  <c r="AE398" i="2" s="1"/>
  <c r="U398" i="2"/>
  <c r="R398" i="2"/>
  <c r="N398" i="2"/>
  <c r="AA397" i="2"/>
  <c r="AE397" i="2" s="1"/>
  <c r="U397" i="2"/>
  <c r="R397" i="2"/>
  <c r="N397" i="2"/>
  <c r="AA396" i="2"/>
  <c r="AE396" i="2" s="1"/>
  <c r="U396" i="2"/>
  <c r="R396" i="2"/>
  <c r="N396" i="2"/>
  <c r="AA395" i="2"/>
  <c r="AE395" i="2" s="1"/>
  <c r="U395" i="2"/>
  <c r="R395" i="2"/>
  <c r="N395" i="2"/>
  <c r="AA394" i="2"/>
  <c r="AE394" i="2" s="1"/>
  <c r="U394" i="2"/>
  <c r="R394" i="2"/>
  <c r="N394" i="2"/>
  <c r="AA393" i="2"/>
  <c r="AE393" i="2" s="1"/>
  <c r="U393" i="2"/>
  <c r="R393" i="2"/>
  <c r="N393" i="2"/>
  <c r="AA392" i="2"/>
  <c r="AE392" i="2" s="1"/>
  <c r="U392" i="2"/>
  <c r="R392" i="2"/>
  <c r="N392" i="2"/>
  <c r="AA391" i="2"/>
  <c r="AE391" i="2" s="1"/>
  <c r="U391" i="2"/>
  <c r="R391" i="2"/>
  <c r="N391" i="2"/>
  <c r="AA390" i="2"/>
  <c r="AE390" i="2" s="1"/>
  <c r="U390" i="2"/>
  <c r="R390" i="2"/>
  <c r="N390" i="2"/>
  <c r="AA389" i="2"/>
  <c r="AE389" i="2" s="1"/>
  <c r="U389" i="2"/>
  <c r="R389" i="2"/>
  <c r="N389" i="2"/>
  <c r="AA388" i="2"/>
  <c r="AE388" i="2" s="1"/>
  <c r="U388" i="2"/>
  <c r="R388" i="2"/>
  <c r="N388" i="2"/>
  <c r="AA387" i="2"/>
  <c r="AE387" i="2" s="1"/>
  <c r="U387" i="2"/>
  <c r="R387" i="2"/>
  <c r="N387" i="2"/>
  <c r="AA386" i="2"/>
  <c r="AE386" i="2" s="1"/>
  <c r="U386" i="2"/>
  <c r="R386" i="2"/>
  <c r="N386" i="2"/>
  <c r="AA385" i="2"/>
  <c r="AE385" i="2" s="1"/>
  <c r="U385" i="2"/>
  <c r="R385" i="2"/>
  <c r="N385" i="2"/>
  <c r="AA384" i="2"/>
  <c r="AE384" i="2" s="1"/>
  <c r="U384" i="2"/>
  <c r="R384" i="2"/>
  <c r="N384" i="2"/>
  <c r="AA383" i="2"/>
  <c r="AE383" i="2" s="1"/>
  <c r="U383" i="2"/>
  <c r="R383" i="2"/>
  <c r="N383" i="2"/>
  <c r="AA382" i="2"/>
  <c r="AE382" i="2" s="1"/>
  <c r="U382" i="2"/>
  <c r="R382" i="2"/>
  <c r="N382" i="2"/>
  <c r="AA381" i="2"/>
  <c r="AE381" i="2" s="1"/>
  <c r="U381" i="2"/>
  <c r="R381" i="2"/>
  <c r="N381" i="2"/>
  <c r="AA380" i="2"/>
  <c r="AE380" i="2" s="1"/>
  <c r="U380" i="2"/>
  <c r="R380" i="2"/>
  <c r="N380" i="2"/>
  <c r="AA379" i="2"/>
  <c r="AE379" i="2" s="1"/>
  <c r="U379" i="2"/>
  <c r="R379" i="2"/>
  <c r="N379" i="2"/>
  <c r="AA378" i="2"/>
  <c r="AE378" i="2" s="1"/>
  <c r="U378" i="2"/>
  <c r="R378" i="2"/>
  <c r="N378" i="2"/>
  <c r="AA377" i="2"/>
  <c r="AE377" i="2" s="1"/>
  <c r="U377" i="2"/>
  <c r="R377" i="2"/>
  <c r="N377" i="2"/>
  <c r="AA376" i="2"/>
  <c r="AE376" i="2" s="1"/>
  <c r="U376" i="2"/>
  <c r="R376" i="2"/>
  <c r="N376" i="2"/>
  <c r="AA375" i="2"/>
  <c r="AE375" i="2" s="1"/>
  <c r="U375" i="2"/>
  <c r="R375" i="2"/>
  <c r="N375" i="2"/>
  <c r="AA374" i="2"/>
  <c r="AE374" i="2" s="1"/>
  <c r="U374" i="2"/>
  <c r="R374" i="2"/>
  <c r="N374" i="2"/>
  <c r="AA373" i="2"/>
  <c r="AE373" i="2" s="1"/>
  <c r="U373" i="2"/>
  <c r="R373" i="2"/>
  <c r="N373" i="2"/>
  <c r="AA372" i="2"/>
  <c r="AE372" i="2" s="1"/>
  <c r="U372" i="2"/>
  <c r="R372" i="2"/>
  <c r="N372" i="2"/>
  <c r="AA371" i="2"/>
  <c r="AE371" i="2" s="1"/>
  <c r="U371" i="2"/>
  <c r="R371" i="2"/>
  <c r="N371" i="2"/>
  <c r="AA370" i="2"/>
  <c r="AE370" i="2" s="1"/>
  <c r="U370" i="2"/>
  <c r="R370" i="2"/>
  <c r="N370" i="2"/>
  <c r="AA369" i="2"/>
  <c r="AE369" i="2" s="1"/>
  <c r="U369" i="2"/>
  <c r="R369" i="2"/>
  <c r="N369" i="2"/>
  <c r="AA368" i="2"/>
  <c r="AE368" i="2" s="1"/>
  <c r="U368" i="2"/>
  <c r="R368" i="2"/>
  <c r="N368" i="2"/>
  <c r="AA367" i="2"/>
  <c r="AE367" i="2" s="1"/>
  <c r="U367" i="2"/>
  <c r="R367" i="2"/>
  <c r="N367" i="2"/>
  <c r="AA366" i="2"/>
  <c r="AE366" i="2" s="1"/>
  <c r="U366" i="2"/>
  <c r="R366" i="2"/>
  <c r="N366" i="2"/>
  <c r="AA365" i="2"/>
  <c r="AE365" i="2" s="1"/>
  <c r="U365" i="2"/>
  <c r="R365" i="2"/>
  <c r="N365" i="2"/>
  <c r="AA364" i="2"/>
  <c r="AE364" i="2" s="1"/>
  <c r="U364" i="2"/>
  <c r="R364" i="2"/>
  <c r="N364" i="2"/>
  <c r="AA363" i="2"/>
  <c r="AE363" i="2" s="1"/>
  <c r="U363" i="2"/>
  <c r="R363" i="2"/>
  <c r="N363" i="2"/>
  <c r="AA362" i="2"/>
  <c r="AE362" i="2" s="1"/>
  <c r="U362" i="2"/>
  <c r="R362" i="2"/>
  <c r="N362" i="2"/>
  <c r="AA361" i="2"/>
  <c r="AE361" i="2" s="1"/>
  <c r="U361" i="2"/>
  <c r="R361" i="2"/>
  <c r="N361" i="2"/>
  <c r="AA360" i="2"/>
  <c r="AE360" i="2" s="1"/>
  <c r="U360" i="2"/>
  <c r="R360" i="2"/>
  <c r="N360" i="2"/>
  <c r="AA359" i="2"/>
  <c r="AE359" i="2" s="1"/>
  <c r="U359" i="2"/>
  <c r="R359" i="2"/>
  <c r="N359" i="2"/>
  <c r="AA358" i="2"/>
  <c r="AE358" i="2" s="1"/>
  <c r="U358" i="2"/>
  <c r="R358" i="2"/>
  <c r="N358" i="2"/>
  <c r="AA357" i="2"/>
  <c r="AE357" i="2" s="1"/>
  <c r="U357" i="2"/>
  <c r="R357" i="2"/>
  <c r="N357" i="2"/>
  <c r="AA356" i="2"/>
  <c r="AE356" i="2" s="1"/>
  <c r="U356" i="2"/>
  <c r="R356" i="2"/>
  <c r="N356" i="2"/>
  <c r="AA355" i="2"/>
  <c r="AE355" i="2" s="1"/>
  <c r="U355" i="2"/>
  <c r="R355" i="2"/>
  <c r="N355" i="2"/>
  <c r="AA354" i="2"/>
  <c r="AE354" i="2" s="1"/>
  <c r="U354" i="2"/>
  <c r="R354" i="2"/>
  <c r="N354" i="2"/>
  <c r="AA353" i="2"/>
  <c r="AE353" i="2" s="1"/>
  <c r="U353" i="2"/>
  <c r="R353" i="2"/>
  <c r="N353" i="2"/>
  <c r="AA352" i="2"/>
  <c r="AE352" i="2" s="1"/>
  <c r="U352" i="2"/>
  <c r="R352" i="2"/>
  <c r="N352" i="2"/>
  <c r="AA351" i="2"/>
  <c r="AE351" i="2" s="1"/>
  <c r="U351" i="2"/>
  <c r="R351" i="2"/>
  <c r="N351" i="2"/>
  <c r="AA350" i="2"/>
  <c r="AE350" i="2" s="1"/>
  <c r="U350" i="2"/>
  <c r="R350" i="2"/>
  <c r="N350" i="2"/>
  <c r="AA349" i="2"/>
  <c r="AE349" i="2" s="1"/>
  <c r="U349" i="2"/>
  <c r="R349" i="2"/>
  <c r="N349" i="2"/>
  <c r="AA348" i="2"/>
  <c r="AE348" i="2" s="1"/>
  <c r="U348" i="2"/>
  <c r="R348" i="2"/>
  <c r="N348" i="2"/>
  <c r="AA347" i="2"/>
  <c r="AE347" i="2" s="1"/>
  <c r="U347" i="2"/>
  <c r="R347" i="2"/>
  <c r="N347" i="2"/>
  <c r="AC346" i="2"/>
  <c r="U346" i="2"/>
  <c r="R346" i="2"/>
  <c r="N346" i="2"/>
  <c r="AA345" i="2"/>
  <c r="AE345" i="2" s="1"/>
  <c r="U345" i="2"/>
  <c r="R345" i="2"/>
  <c r="AA344" i="2"/>
  <c r="AE344" i="2" s="1"/>
  <c r="U344" i="2"/>
  <c r="R344" i="2"/>
  <c r="N344" i="2"/>
  <c r="AA343" i="2"/>
  <c r="AE343" i="2" s="1"/>
  <c r="U343" i="2"/>
  <c r="R343" i="2"/>
  <c r="N343" i="2"/>
  <c r="AA342" i="2"/>
  <c r="AE342" i="2" s="1"/>
  <c r="U342" i="2"/>
  <c r="R342" i="2"/>
  <c r="N342" i="2"/>
  <c r="AA341" i="2"/>
  <c r="AE341" i="2" s="1"/>
  <c r="U341" i="2"/>
  <c r="R341" i="2"/>
  <c r="N341" i="2"/>
  <c r="AA340" i="2"/>
  <c r="AE340" i="2" s="1"/>
  <c r="U340" i="2"/>
  <c r="R340" i="2"/>
  <c r="N340" i="2"/>
  <c r="AA339" i="2"/>
  <c r="AE339" i="2" s="1"/>
  <c r="U339" i="2"/>
  <c r="R339" i="2"/>
  <c r="AA338" i="2"/>
  <c r="AE338" i="2" s="1"/>
  <c r="U338" i="2"/>
  <c r="Q338" i="2"/>
  <c r="R338" i="2" s="1"/>
  <c r="N338" i="2"/>
  <c r="AA337" i="2"/>
  <c r="AE337" i="2" s="1"/>
  <c r="U337" i="2"/>
  <c r="Q337" i="2"/>
  <c r="R337" i="2" s="1"/>
  <c r="N337" i="2"/>
  <c r="AA336" i="2"/>
  <c r="AE336" i="2" s="1"/>
  <c r="U336" i="2"/>
  <c r="R336" i="2"/>
  <c r="N336" i="2"/>
  <c r="AA335" i="2"/>
  <c r="AE335" i="2" s="1"/>
  <c r="U335" i="2"/>
  <c r="R335" i="2"/>
  <c r="N335" i="2"/>
  <c r="AE334" i="2"/>
  <c r="AA334" i="2"/>
  <c r="U334" i="2"/>
  <c r="R334" i="2"/>
  <c r="N334" i="2"/>
  <c r="AA333" i="2"/>
  <c r="AE333" i="2" s="1"/>
  <c r="U333" i="2"/>
  <c r="Q333" i="2"/>
  <c r="R333" i="2" s="1"/>
  <c r="N333" i="2"/>
  <c r="AA332" i="2"/>
  <c r="AE332" i="2" s="1"/>
  <c r="U332" i="2"/>
  <c r="R332" i="2"/>
  <c r="N332" i="2"/>
  <c r="AA331" i="2"/>
  <c r="AE331" i="2" s="1"/>
  <c r="U331" i="2"/>
  <c r="R331" i="2"/>
  <c r="N331" i="2"/>
  <c r="J331" i="2"/>
  <c r="AA330" i="2"/>
  <c r="AE330" i="2" s="1"/>
  <c r="U330" i="2"/>
  <c r="Q330" i="2"/>
  <c r="R330" i="2" s="1"/>
  <c r="N330" i="2"/>
  <c r="AA329" i="2"/>
  <c r="AE329" i="2" s="1"/>
  <c r="U329" i="2"/>
  <c r="R329" i="2"/>
  <c r="N329" i="2"/>
  <c r="AA328" i="2"/>
  <c r="AE328" i="2" s="1"/>
  <c r="U328" i="2"/>
  <c r="R328" i="2"/>
  <c r="N328" i="2"/>
  <c r="AA327" i="2"/>
  <c r="AE327" i="2" s="1"/>
  <c r="U327" i="2"/>
  <c r="Q327" i="2"/>
  <c r="R327" i="2" s="1"/>
  <c r="N327" i="2"/>
  <c r="AA326" i="2"/>
  <c r="AE326" i="2" s="1"/>
  <c r="U326" i="2"/>
  <c r="Q326" i="2"/>
  <c r="R326" i="2" s="1"/>
  <c r="N326" i="2"/>
  <c r="AA325" i="2"/>
  <c r="AE325" i="2" s="1"/>
  <c r="U325" i="2"/>
  <c r="R325" i="2"/>
  <c r="N325" i="2"/>
  <c r="AA324" i="2"/>
  <c r="AE324" i="2" s="1"/>
  <c r="U324" i="2"/>
  <c r="Q324" i="2"/>
  <c r="R324" i="2" s="1"/>
  <c r="N324" i="2"/>
  <c r="AA323" i="2"/>
  <c r="AE323" i="2" s="1"/>
  <c r="U323" i="2"/>
  <c r="R323" i="2"/>
  <c r="N323" i="2"/>
  <c r="AA322" i="2"/>
  <c r="AE322" i="2" s="1"/>
  <c r="U322" i="2"/>
  <c r="Q322" i="2"/>
  <c r="R322" i="2" s="1"/>
  <c r="N322" i="2"/>
  <c r="AA321" i="2"/>
  <c r="AE321" i="2" s="1"/>
  <c r="U321" i="2"/>
  <c r="Q321" i="2"/>
  <c r="R321" i="2" s="1"/>
  <c r="N321" i="2"/>
  <c r="AA320" i="2"/>
  <c r="AE320" i="2" s="1"/>
  <c r="U320" i="2"/>
  <c r="Q320" i="2"/>
  <c r="R320" i="2" s="1"/>
  <c r="N320" i="2"/>
  <c r="AA319" i="2"/>
  <c r="AE319" i="2" s="1"/>
  <c r="U319" i="2"/>
  <c r="Q319" i="2"/>
  <c r="R319" i="2" s="1"/>
  <c r="N319" i="2"/>
  <c r="Z318" i="2"/>
  <c r="AA318" i="2" s="1"/>
  <c r="AE318" i="2" s="1"/>
  <c r="U318" i="2"/>
  <c r="Q318" i="2"/>
  <c r="R318" i="2" s="1"/>
  <c r="N318" i="2"/>
  <c r="AA317" i="2"/>
  <c r="AE317" i="2" s="1"/>
  <c r="U317" i="2"/>
  <c r="Q317" i="2"/>
  <c r="R317" i="2" s="1"/>
  <c r="M317" i="2"/>
  <c r="N317" i="2" s="1"/>
  <c r="AA316" i="2"/>
  <c r="AE316" i="2" s="1"/>
  <c r="U316" i="2"/>
  <c r="Q316" i="2"/>
  <c r="R316" i="2" s="1"/>
  <c r="N316" i="2"/>
  <c r="AA315" i="2"/>
  <c r="AE315" i="2" s="1"/>
  <c r="U315" i="2"/>
  <c r="Q315" i="2"/>
  <c r="R315" i="2" s="1"/>
  <c r="N315" i="2"/>
  <c r="AA314" i="2"/>
  <c r="AE314" i="2" s="1"/>
  <c r="U314" i="2"/>
  <c r="R314" i="2"/>
  <c r="N314" i="2"/>
  <c r="AA313" i="2"/>
  <c r="AE313" i="2" s="1"/>
  <c r="U313" i="2"/>
  <c r="R313" i="2"/>
  <c r="Q313" i="2"/>
  <c r="N313" i="2"/>
  <c r="AA312" i="2"/>
  <c r="AE312" i="2" s="1"/>
  <c r="U312" i="2"/>
  <c r="R312" i="2"/>
  <c r="N312" i="2"/>
  <c r="AA311" i="2"/>
  <c r="AE311" i="2" s="1"/>
  <c r="U311" i="2"/>
  <c r="Q311" i="2"/>
  <c r="R311" i="2" s="1"/>
  <c r="N311" i="2"/>
  <c r="AA310" i="2"/>
  <c r="U310" i="2"/>
  <c r="V310" i="2" s="1"/>
  <c r="W310" i="2" s="1"/>
  <c r="AA309" i="2"/>
  <c r="U309" i="2"/>
  <c r="V309" i="2" s="1"/>
  <c r="W309" i="2" s="1"/>
  <c r="AA308" i="2"/>
  <c r="AE308" i="2" s="1"/>
  <c r="U308" i="2"/>
  <c r="Q308" i="2"/>
  <c r="R308" i="2" s="1"/>
  <c r="N308" i="2"/>
  <c r="AA307" i="2"/>
  <c r="AE307" i="2" s="1"/>
  <c r="U307" i="2"/>
  <c r="R307" i="2"/>
  <c r="AA306" i="2"/>
  <c r="AE306" i="2" s="1"/>
  <c r="U306" i="2"/>
  <c r="R306" i="2"/>
  <c r="N306" i="2"/>
  <c r="AA305" i="2"/>
  <c r="AE305" i="2" s="1"/>
  <c r="U305" i="2"/>
  <c r="R305" i="2"/>
  <c r="N305" i="2"/>
  <c r="AA304" i="2"/>
  <c r="AE304" i="2" s="1"/>
  <c r="U304" i="2"/>
  <c r="R304" i="2"/>
  <c r="N304" i="2"/>
  <c r="AA303" i="2"/>
  <c r="AE303" i="2" s="1"/>
  <c r="U303" i="2"/>
  <c r="R303" i="2"/>
  <c r="N303" i="2"/>
  <c r="AA302" i="2"/>
  <c r="AE302" i="2" s="1"/>
  <c r="U302" i="2"/>
  <c r="R302" i="2"/>
  <c r="N302" i="2"/>
  <c r="AA301" i="2"/>
  <c r="AE301" i="2" s="1"/>
  <c r="U301" i="2"/>
  <c r="R301" i="2"/>
  <c r="N301" i="2"/>
  <c r="AA300" i="2"/>
  <c r="AE300" i="2" s="1"/>
  <c r="U300" i="2"/>
  <c r="R300" i="2"/>
  <c r="N300" i="2"/>
  <c r="AA299" i="2"/>
  <c r="AE299" i="2" s="1"/>
  <c r="U299" i="2"/>
  <c r="R299" i="2"/>
  <c r="N299" i="2"/>
  <c r="AA298" i="2"/>
  <c r="U298" i="2"/>
  <c r="Q298" i="2"/>
  <c r="R298" i="2" s="1"/>
  <c r="N298" i="2"/>
  <c r="AA297" i="2"/>
  <c r="AE297" i="2" s="1"/>
  <c r="U297" i="2"/>
  <c r="R297" i="2"/>
  <c r="N297" i="2"/>
  <c r="AA296" i="2"/>
  <c r="AE296" i="2" s="1"/>
  <c r="U296" i="2"/>
  <c r="Q296" i="2"/>
  <c r="R296" i="2" s="1"/>
  <c r="N296" i="2"/>
  <c r="AA295" i="2"/>
  <c r="AC295" i="2" s="1"/>
  <c r="U295" i="2"/>
  <c r="V295" i="2" s="1"/>
  <c r="AA294" i="2"/>
  <c r="U294" i="2"/>
  <c r="V294" i="2" s="1"/>
  <c r="AA293" i="2"/>
  <c r="AE293" i="2" s="1"/>
  <c r="U293" i="2"/>
  <c r="R293" i="2"/>
  <c r="N293" i="2"/>
  <c r="AA292" i="2"/>
  <c r="AE292" i="2" s="1"/>
  <c r="U292" i="2"/>
  <c r="R292" i="2"/>
  <c r="N292" i="2"/>
  <c r="Y291" i="2"/>
  <c r="AA291" i="2" s="1"/>
  <c r="AE291" i="2" s="1"/>
  <c r="U291" i="2"/>
  <c r="R291" i="2"/>
  <c r="N291" i="2"/>
  <c r="AA290" i="2"/>
  <c r="AE290" i="2" s="1"/>
  <c r="U290" i="2"/>
  <c r="R290" i="2"/>
  <c r="N290" i="2"/>
  <c r="AA289" i="2"/>
  <c r="U289" i="2"/>
  <c r="R289" i="2"/>
  <c r="N289" i="2"/>
  <c r="AA288" i="2"/>
  <c r="AE288" i="2" s="1"/>
  <c r="U288" i="2"/>
  <c r="Q288" i="2"/>
  <c r="R288" i="2" s="1"/>
  <c r="AA287" i="2"/>
  <c r="AE287" i="2" s="1"/>
  <c r="U287" i="2"/>
  <c r="Q287" i="2"/>
  <c r="R287" i="2" s="1"/>
  <c r="N287" i="2"/>
  <c r="AA286" i="2"/>
  <c r="AE286" i="2" s="1"/>
  <c r="U286" i="2"/>
  <c r="R286" i="2"/>
  <c r="N286" i="2"/>
  <c r="AA285" i="2"/>
  <c r="AE285" i="2" s="1"/>
  <c r="U285" i="2"/>
  <c r="R285" i="2"/>
  <c r="N285" i="2"/>
  <c r="AA284" i="2"/>
  <c r="U284" i="2"/>
  <c r="Q284" i="2"/>
  <c r="R284" i="2" s="1"/>
  <c r="N284" i="2"/>
  <c r="AA283" i="2"/>
  <c r="AE283" i="2" s="1"/>
  <c r="U283" i="2"/>
  <c r="Q283" i="2"/>
  <c r="R283" i="2" s="1"/>
  <c r="N283" i="2"/>
  <c r="AA282" i="2"/>
  <c r="AE282" i="2" s="1"/>
  <c r="U282" i="2"/>
  <c r="V282" i="2" s="1"/>
  <c r="AB282" i="2" s="1"/>
  <c r="AA281" i="2"/>
  <c r="AE281" i="2" s="1"/>
  <c r="U281" i="2"/>
  <c r="R281" i="2"/>
  <c r="N281" i="2"/>
  <c r="AA280" i="2"/>
  <c r="AE280" i="2" s="1"/>
  <c r="U280" i="2"/>
  <c r="R280" i="2"/>
  <c r="N280" i="2"/>
  <c r="AA279" i="2"/>
  <c r="AE279" i="2" s="1"/>
  <c r="U279" i="2"/>
  <c r="R279" i="2"/>
  <c r="N279" i="2"/>
  <c r="AA278" i="2"/>
  <c r="AE278" i="2" s="1"/>
  <c r="U278" i="2"/>
  <c r="R278" i="2"/>
  <c r="N278" i="2"/>
  <c r="AA277" i="2"/>
  <c r="AE277" i="2" s="1"/>
  <c r="U277" i="2"/>
  <c r="R277" i="2"/>
  <c r="N277" i="2"/>
  <c r="AA276" i="2"/>
  <c r="AE276" i="2" s="1"/>
  <c r="U276" i="2"/>
  <c r="Q276" i="2"/>
  <c r="R276" i="2" s="1"/>
  <c r="N276" i="2"/>
  <c r="AA275" i="2"/>
  <c r="AE275" i="2" s="1"/>
  <c r="U275" i="2"/>
  <c r="R275" i="2"/>
  <c r="N275" i="2"/>
  <c r="AA274" i="2"/>
  <c r="AE274" i="2" s="1"/>
  <c r="T274" i="2"/>
  <c r="U274" i="2" s="1"/>
  <c r="Q274" i="2"/>
  <c r="R274" i="2" s="1"/>
  <c r="N274" i="2"/>
  <c r="AA273" i="2"/>
  <c r="U273" i="2"/>
  <c r="Q273" i="2"/>
  <c r="R273" i="2" s="1"/>
  <c r="N273" i="2"/>
  <c r="AA272" i="2"/>
  <c r="AE272" i="2" s="1"/>
  <c r="U272" i="2"/>
  <c r="R272" i="2"/>
  <c r="N272" i="2"/>
  <c r="AA271" i="2"/>
  <c r="AE271" i="2" s="1"/>
  <c r="U271" i="2"/>
  <c r="R271" i="2"/>
  <c r="N271" i="2"/>
  <c r="AA270" i="2"/>
  <c r="AE270" i="2" s="1"/>
  <c r="U270" i="2"/>
  <c r="R270" i="2"/>
  <c r="N270" i="2"/>
  <c r="AA269" i="2"/>
  <c r="AE269" i="2" s="1"/>
  <c r="U269" i="2"/>
  <c r="Q269" i="2"/>
  <c r="R269" i="2" s="1"/>
  <c r="N269" i="2"/>
  <c r="AA268" i="2"/>
  <c r="AE268" i="2" s="1"/>
  <c r="U268" i="2"/>
  <c r="R268" i="2"/>
  <c r="N268" i="2"/>
  <c r="Z267" i="2"/>
  <c r="AA267" i="2" s="1"/>
  <c r="AE267" i="2" s="1"/>
  <c r="U267" i="2"/>
  <c r="Q267" i="2"/>
  <c r="R267" i="2" s="1"/>
  <c r="N267" i="2"/>
  <c r="AA266" i="2"/>
  <c r="AE266" i="2" s="1"/>
  <c r="U266" i="2"/>
  <c r="R266" i="2"/>
  <c r="N266" i="2"/>
  <c r="AA265" i="2"/>
  <c r="AE265" i="2" s="1"/>
  <c r="U265" i="2"/>
  <c r="R265" i="2"/>
  <c r="N265" i="2"/>
  <c r="AA264" i="2"/>
  <c r="AE264" i="2" s="1"/>
  <c r="U264" i="2"/>
  <c r="R264" i="2"/>
  <c r="N264" i="2"/>
  <c r="AA263" i="2"/>
  <c r="AE263" i="2" s="1"/>
  <c r="U263" i="2"/>
  <c r="R263" i="2"/>
  <c r="N263" i="2"/>
  <c r="AA262" i="2"/>
  <c r="AE262" i="2" s="1"/>
  <c r="U262" i="2"/>
  <c r="R262" i="2"/>
  <c r="N262" i="2"/>
  <c r="AA261" i="2"/>
  <c r="AE261" i="2" s="1"/>
  <c r="U261" i="2"/>
  <c r="R261" i="2"/>
  <c r="N261" i="2"/>
  <c r="AA260" i="2"/>
  <c r="AE260" i="2" s="1"/>
  <c r="U260" i="2"/>
  <c r="R260" i="2"/>
  <c r="N260" i="2"/>
  <c r="AA259" i="2"/>
  <c r="AE259" i="2" s="1"/>
  <c r="U259" i="2"/>
  <c r="R259" i="2"/>
  <c r="N259" i="2"/>
  <c r="AA258" i="2"/>
  <c r="AE258" i="2" s="1"/>
  <c r="U258" i="2"/>
  <c r="R258" i="2"/>
  <c r="N258" i="2"/>
  <c r="AE257" i="2"/>
  <c r="AA257" i="2"/>
  <c r="U257" i="2"/>
  <c r="R257" i="2"/>
  <c r="N257" i="2"/>
  <c r="AA256" i="2"/>
  <c r="AE256" i="2" s="1"/>
  <c r="U256" i="2"/>
  <c r="R256" i="2"/>
  <c r="N256" i="2"/>
  <c r="AA255" i="2"/>
  <c r="AE255" i="2" s="1"/>
  <c r="U255" i="2"/>
  <c r="R255" i="2"/>
  <c r="N255" i="2"/>
  <c r="AA254" i="2"/>
  <c r="AE254" i="2" s="1"/>
  <c r="U254" i="2"/>
  <c r="R254" i="2"/>
  <c r="N254" i="2"/>
  <c r="U253" i="2"/>
  <c r="V253" i="2" s="1"/>
  <c r="AA252" i="2"/>
  <c r="AE252" i="2" s="1"/>
  <c r="U252" i="2"/>
  <c r="R252" i="2"/>
  <c r="N252" i="2"/>
  <c r="AA251" i="2"/>
  <c r="AE251" i="2" s="1"/>
  <c r="U251" i="2"/>
  <c r="R251" i="2"/>
  <c r="N251" i="2"/>
  <c r="J251" i="2"/>
  <c r="AA250" i="2"/>
  <c r="AE250" i="2" s="1"/>
  <c r="U250" i="2"/>
  <c r="R250" i="2"/>
  <c r="N250" i="2"/>
  <c r="AA249" i="2"/>
  <c r="AE249" i="2" s="1"/>
  <c r="U249" i="2"/>
  <c r="R249" i="2"/>
  <c r="N249" i="2"/>
  <c r="J249" i="2"/>
  <c r="AA248" i="2"/>
  <c r="AE248" i="2" s="1"/>
  <c r="U248" i="2"/>
  <c r="R248" i="2"/>
  <c r="N248" i="2"/>
  <c r="K248" i="2"/>
  <c r="J248" i="2"/>
  <c r="AA247" i="2"/>
  <c r="AE247" i="2" s="1"/>
  <c r="U247" i="2"/>
  <c r="R247" i="2"/>
  <c r="N247" i="2"/>
  <c r="J247" i="2"/>
  <c r="AA246" i="2"/>
  <c r="AE246" i="2" s="1"/>
  <c r="U246" i="2"/>
  <c r="R246" i="2"/>
  <c r="N246" i="2"/>
  <c r="AA245" i="2"/>
  <c r="AE245" i="2" s="1"/>
  <c r="U245" i="2"/>
  <c r="R245" i="2"/>
  <c r="N245" i="2"/>
  <c r="AA244" i="2"/>
  <c r="AE244" i="2" s="1"/>
  <c r="Q244" i="2"/>
  <c r="N244" i="2"/>
  <c r="AA243" i="2"/>
  <c r="AE243" i="2" s="1"/>
  <c r="U243" i="2"/>
  <c r="R243" i="2"/>
  <c r="P243" i="2"/>
  <c r="M243" i="2"/>
  <c r="N243" i="2" s="1"/>
  <c r="Z242" i="2"/>
  <c r="AA242" i="2" s="1"/>
  <c r="AE242" i="2" s="1"/>
  <c r="U242" i="2"/>
  <c r="Q242" i="2"/>
  <c r="R242" i="2" s="1"/>
  <c r="M242" i="2"/>
  <c r="N242" i="2" s="1"/>
  <c r="K242" i="2"/>
  <c r="J242" i="2"/>
  <c r="AK241" i="2"/>
  <c r="AA241" i="2"/>
  <c r="AE241" i="2" s="1"/>
  <c r="W241" i="2"/>
  <c r="R241" i="2"/>
  <c r="N241" i="2"/>
  <c r="AA240" i="2"/>
  <c r="AC240" i="2" s="1"/>
  <c r="U240" i="2"/>
  <c r="R240" i="2"/>
  <c r="N240" i="2"/>
  <c r="AA239" i="2"/>
  <c r="W239" i="2"/>
  <c r="U239" i="2"/>
  <c r="R239" i="2"/>
  <c r="N239" i="2"/>
  <c r="AA238" i="2"/>
  <c r="AE238" i="2" s="1"/>
  <c r="U238" i="2"/>
  <c r="R238" i="2"/>
  <c r="N238" i="2"/>
  <c r="AA237" i="2"/>
  <c r="AE237" i="2" s="1"/>
  <c r="U237" i="2"/>
  <c r="R237" i="2"/>
  <c r="N237" i="2"/>
  <c r="J237" i="2"/>
  <c r="AA236" i="2"/>
  <c r="AE236" i="2" s="1"/>
  <c r="U236" i="2"/>
  <c r="R236" i="2"/>
  <c r="N236" i="2"/>
  <c r="AA235" i="2"/>
  <c r="AE235" i="2" s="1"/>
  <c r="U235" i="2"/>
  <c r="Q235" i="2"/>
  <c r="R235" i="2" s="1"/>
  <c r="N235" i="2"/>
  <c r="U234" i="2"/>
  <c r="V234" i="2" s="1"/>
  <c r="U233" i="2"/>
  <c r="V233" i="2" s="1"/>
  <c r="AB233" i="2" s="1"/>
  <c r="AA232" i="2"/>
  <c r="AE232" i="2" s="1"/>
  <c r="U232" i="2"/>
  <c r="Q232" i="2"/>
  <c r="R232" i="2" s="1"/>
  <c r="N232" i="2"/>
  <c r="AA231" i="2"/>
  <c r="U231" i="2"/>
  <c r="R231" i="2"/>
  <c r="N231" i="2"/>
  <c r="AA230" i="2"/>
  <c r="AE230" i="2" s="1"/>
  <c r="U230" i="2"/>
  <c r="R230" i="2"/>
  <c r="N230" i="2"/>
  <c r="AA229" i="2"/>
  <c r="AE229" i="2" s="1"/>
  <c r="U229" i="2"/>
  <c r="Q229" i="2"/>
  <c r="R229" i="2" s="1"/>
  <c r="N229" i="2"/>
  <c r="AA228" i="2"/>
  <c r="AE228" i="2" s="1"/>
  <c r="U228" i="2"/>
  <c r="R228" i="2"/>
  <c r="N228" i="2"/>
  <c r="AA227" i="2"/>
  <c r="AE227" i="2" s="1"/>
  <c r="U227" i="2"/>
  <c r="R227" i="2"/>
  <c r="N227" i="2"/>
  <c r="AE226" i="2"/>
  <c r="AA226" i="2"/>
  <c r="U226" i="2"/>
  <c r="R226" i="2"/>
  <c r="N226" i="2"/>
  <c r="AA225" i="2"/>
  <c r="AE225" i="2" s="1"/>
  <c r="U225" i="2"/>
  <c r="R225" i="2"/>
  <c r="N225" i="2"/>
  <c r="J225" i="2"/>
  <c r="AA224" i="2"/>
  <c r="AE224" i="2" s="1"/>
  <c r="U224" i="2"/>
  <c r="R224" i="2"/>
  <c r="N224" i="2"/>
  <c r="AA223" i="2"/>
  <c r="AE223" i="2" s="1"/>
  <c r="U223" i="2"/>
  <c r="Q223" i="2"/>
  <c r="R223" i="2" s="1"/>
  <c r="N223" i="2"/>
  <c r="AA222" i="2"/>
  <c r="AE222" i="2" s="1"/>
  <c r="U222" i="2"/>
  <c r="Q222" i="2"/>
  <c r="R222" i="2" s="1"/>
  <c r="N222" i="2"/>
  <c r="K222" i="2"/>
  <c r="AA221" i="2"/>
  <c r="AE221" i="2" s="1"/>
  <c r="U221" i="2"/>
  <c r="R221" i="2"/>
  <c r="N221" i="2"/>
  <c r="AA220" i="2"/>
  <c r="AE220" i="2" s="1"/>
  <c r="U220" i="2"/>
  <c r="R220" i="2"/>
  <c r="N220" i="2"/>
  <c r="AA219" i="2"/>
  <c r="AE219" i="2" s="1"/>
  <c r="U219" i="2"/>
  <c r="R219" i="2"/>
  <c r="N219" i="2"/>
  <c r="AA218" i="2"/>
  <c r="AE218" i="2" s="1"/>
  <c r="U218" i="2"/>
  <c r="R218" i="2"/>
  <c r="N218" i="2"/>
  <c r="AA217" i="2"/>
  <c r="AE217" i="2" s="1"/>
  <c r="U217" i="2"/>
  <c r="R217" i="2"/>
  <c r="N217" i="2"/>
  <c r="AA216" i="2"/>
  <c r="AE216" i="2" s="1"/>
  <c r="U216" i="2"/>
  <c r="R216" i="2"/>
  <c r="N216" i="2"/>
  <c r="AA215" i="2"/>
  <c r="AE215" i="2" s="1"/>
  <c r="U215" i="2"/>
  <c r="Q215" i="2"/>
  <c r="R215" i="2" s="1"/>
  <c r="N215" i="2"/>
  <c r="AA213" i="2"/>
  <c r="AE213" i="2" s="1"/>
  <c r="U213" i="2"/>
  <c r="R213" i="2"/>
  <c r="N213" i="2"/>
  <c r="AA212" i="2"/>
  <c r="AE212" i="2" s="1"/>
  <c r="U212" i="2"/>
  <c r="R212" i="2"/>
  <c r="N212" i="2"/>
  <c r="AA211" i="2"/>
  <c r="AE211" i="2" s="1"/>
  <c r="U211" i="2"/>
  <c r="R211" i="2"/>
  <c r="N211" i="2"/>
  <c r="K211" i="2"/>
  <c r="J211" i="2"/>
  <c r="AA210" i="2"/>
  <c r="AE210" i="2" s="1"/>
  <c r="U210" i="2"/>
  <c r="R210" i="2"/>
  <c r="N210" i="2"/>
  <c r="AA209" i="2"/>
  <c r="AE209" i="2" s="1"/>
  <c r="U209" i="2"/>
  <c r="R209" i="2"/>
  <c r="N209" i="2"/>
  <c r="AA208" i="2"/>
  <c r="AE208" i="2" s="1"/>
  <c r="U208" i="2"/>
  <c r="R208" i="2"/>
  <c r="N208" i="2"/>
  <c r="AA207" i="2"/>
  <c r="AE207" i="2" s="1"/>
  <c r="U207" i="2"/>
  <c r="R207" i="2"/>
  <c r="P207" i="2"/>
  <c r="N207" i="2"/>
  <c r="U206" i="2"/>
  <c r="V206" i="2" s="1"/>
  <c r="AB206" i="2" s="1"/>
  <c r="AA205" i="2"/>
  <c r="AE205" i="2" s="1"/>
  <c r="U205" i="2"/>
  <c r="Q205" i="2"/>
  <c r="R205" i="2" s="1"/>
  <c r="N205" i="2"/>
  <c r="AA204" i="2"/>
  <c r="AE204" i="2" s="1"/>
  <c r="U204" i="2"/>
  <c r="Q204" i="2"/>
  <c r="R204" i="2" s="1"/>
  <c r="N204" i="2"/>
  <c r="H204" i="2"/>
  <c r="F204" i="2"/>
  <c r="AA203" i="2"/>
  <c r="AE203" i="2" s="1"/>
  <c r="U203" i="2"/>
  <c r="R203" i="2"/>
  <c r="N203" i="2"/>
  <c r="AA202" i="2"/>
  <c r="AE202" i="2" s="1"/>
  <c r="U202" i="2"/>
  <c r="Q202" i="2"/>
  <c r="R202" i="2" s="1"/>
  <c r="N202" i="2"/>
  <c r="AA201" i="2"/>
  <c r="AE201" i="2" s="1"/>
  <c r="U201" i="2"/>
  <c r="R201" i="2"/>
  <c r="N201" i="2"/>
  <c r="J201" i="2"/>
  <c r="AA200" i="2"/>
  <c r="AE200" i="2" s="1"/>
  <c r="U200" i="2"/>
  <c r="R200" i="2"/>
  <c r="N200" i="2"/>
  <c r="Z199" i="2"/>
  <c r="AA199" i="2" s="1"/>
  <c r="AE199" i="2" s="1"/>
  <c r="U199" i="2"/>
  <c r="R199" i="2"/>
  <c r="N199" i="2"/>
  <c r="AA198" i="2"/>
  <c r="AE198" i="2" s="1"/>
  <c r="U198" i="2"/>
  <c r="R198" i="2"/>
  <c r="N198" i="2"/>
  <c r="J198" i="2"/>
  <c r="AA197" i="2"/>
  <c r="AE197" i="2" s="1"/>
  <c r="U197" i="2"/>
  <c r="Q197" i="2"/>
  <c r="R197" i="2" s="1"/>
  <c r="N197" i="2"/>
  <c r="J197" i="2"/>
  <c r="AA196" i="2"/>
  <c r="U196" i="2"/>
  <c r="Q196" i="2"/>
  <c r="R196" i="2" s="1"/>
  <c r="N196" i="2"/>
  <c r="AA195" i="2"/>
  <c r="AC195" i="2" s="1"/>
  <c r="U195" i="2"/>
  <c r="Q195" i="2"/>
  <c r="R195" i="2" s="1"/>
  <c r="N195" i="2"/>
  <c r="AA194" i="2"/>
  <c r="AE194" i="2" s="1"/>
  <c r="U194" i="2"/>
  <c r="Q194" i="2"/>
  <c r="R194" i="2" s="1"/>
  <c r="N194" i="2"/>
  <c r="AA192" i="2"/>
  <c r="AE192" i="2" s="1"/>
  <c r="U192" i="2"/>
  <c r="Q192" i="2"/>
  <c r="R192" i="2" s="1"/>
  <c r="N192" i="2"/>
  <c r="J192" i="2"/>
  <c r="AA191" i="2"/>
  <c r="AE191" i="2" s="1"/>
  <c r="U191" i="2"/>
  <c r="Q191" i="2"/>
  <c r="R191" i="2" s="1"/>
  <c r="N191" i="2"/>
  <c r="AA190" i="2"/>
  <c r="AE190" i="2" s="1"/>
  <c r="U190" i="2"/>
  <c r="R190" i="2"/>
  <c r="N190" i="2"/>
  <c r="AA189" i="2"/>
  <c r="AE189" i="2" s="1"/>
  <c r="U189" i="2"/>
  <c r="Q189" i="2"/>
  <c r="R189" i="2" s="1"/>
  <c r="N189" i="2"/>
  <c r="AA188" i="2"/>
  <c r="U188" i="2"/>
  <c r="Q188" i="2"/>
  <c r="R188" i="2" s="1"/>
  <c r="N188" i="2"/>
  <c r="AA187" i="2"/>
  <c r="AE187" i="2" s="1"/>
  <c r="U187" i="2"/>
  <c r="R187" i="2"/>
  <c r="N187" i="2"/>
  <c r="AA186" i="2"/>
  <c r="AE186" i="2" s="1"/>
  <c r="U186" i="2"/>
  <c r="Q186" i="2"/>
  <c r="R186" i="2" s="1"/>
  <c r="N186" i="2"/>
  <c r="AA185" i="2"/>
  <c r="AE185" i="2" s="1"/>
  <c r="U185" i="2"/>
  <c r="Q185" i="2"/>
  <c r="R185" i="2" s="1"/>
  <c r="N185" i="2"/>
  <c r="AA184" i="2"/>
  <c r="X184" i="2"/>
  <c r="R184" i="2"/>
  <c r="N184" i="2"/>
  <c r="AA183" i="2"/>
  <c r="AE183" i="2" s="1"/>
  <c r="U183" i="2"/>
  <c r="Q183" i="2"/>
  <c r="R183" i="2" s="1"/>
  <c r="N183" i="2"/>
  <c r="Z182" i="2"/>
  <c r="AA182" i="2" s="1"/>
  <c r="AE182" i="2" s="1"/>
  <c r="U182" i="2"/>
  <c r="R182" i="2"/>
  <c r="M182" i="2"/>
  <c r="N182" i="2" s="1"/>
  <c r="AA181" i="2"/>
  <c r="AE181" i="2" s="1"/>
  <c r="U181" i="2"/>
  <c r="Q181" i="2"/>
  <c r="R181" i="2" s="1"/>
  <c r="N181" i="2"/>
  <c r="AA180" i="2"/>
  <c r="AE180" i="2" s="1"/>
  <c r="U180" i="2"/>
  <c r="R180" i="2"/>
  <c r="N180" i="2"/>
  <c r="AA179" i="2"/>
  <c r="AE179" i="2" s="1"/>
  <c r="T179" i="2"/>
  <c r="U179" i="2" s="1"/>
  <c r="R179" i="2"/>
  <c r="P179" i="2"/>
  <c r="M179" i="2"/>
  <c r="N179" i="2" s="1"/>
  <c r="AA178" i="2"/>
  <c r="AE178" i="2" s="1"/>
  <c r="U178" i="2"/>
  <c r="R178" i="2"/>
  <c r="N178" i="2"/>
  <c r="AA177" i="2"/>
  <c r="AE177" i="2" s="1"/>
  <c r="U177" i="2"/>
  <c r="R177" i="2"/>
  <c r="N177" i="2"/>
  <c r="AA176" i="2"/>
  <c r="AE176" i="2" s="1"/>
  <c r="U176" i="2"/>
  <c r="R176" i="2"/>
  <c r="N176" i="2"/>
  <c r="AA175" i="2"/>
  <c r="AE175" i="2" s="1"/>
  <c r="U175" i="2"/>
  <c r="R175" i="2"/>
  <c r="N175" i="2"/>
  <c r="AA174" i="2"/>
  <c r="AE174" i="2" s="1"/>
  <c r="U174" i="2"/>
  <c r="R174" i="2"/>
  <c r="N174" i="2"/>
  <c r="AA173" i="2"/>
  <c r="AE173" i="2" s="1"/>
  <c r="U173" i="2"/>
  <c r="R173" i="2"/>
  <c r="N173" i="2"/>
  <c r="AA172" i="2"/>
  <c r="AE172" i="2" s="1"/>
  <c r="U172" i="2"/>
  <c r="R172" i="2"/>
  <c r="N172" i="2"/>
  <c r="AA171" i="2"/>
  <c r="AE171" i="2" s="1"/>
  <c r="U171" i="2"/>
  <c r="R171" i="2"/>
  <c r="N171" i="2"/>
  <c r="Z170" i="2"/>
  <c r="AA170" i="2" s="1"/>
  <c r="AE170" i="2" s="1"/>
  <c r="U170" i="2"/>
  <c r="R170" i="2"/>
  <c r="N170" i="2"/>
  <c r="Z169" i="2"/>
  <c r="AA169" i="2" s="1"/>
  <c r="AE169" i="2" s="1"/>
  <c r="U169" i="2"/>
  <c r="Q169" i="2"/>
  <c r="R169" i="2" s="1"/>
  <c r="M169" i="2"/>
  <c r="N169" i="2" s="1"/>
  <c r="AA168" i="2"/>
  <c r="AE168" i="2" s="1"/>
  <c r="U168" i="2"/>
  <c r="R168" i="2"/>
  <c r="M168" i="2"/>
  <c r="N168" i="2" s="1"/>
  <c r="Z167" i="2"/>
  <c r="AA167" i="2" s="1"/>
  <c r="AE167" i="2" s="1"/>
  <c r="T167" i="2"/>
  <c r="U167" i="2" s="1"/>
  <c r="Q167" i="2"/>
  <c r="R167" i="2" s="1"/>
  <c r="M167" i="2"/>
  <c r="N167" i="2" s="1"/>
  <c r="AA166" i="2"/>
  <c r="AE166" i="2" s="1"/>
  <c r="U166" i="2"/>
  <c r="R166" i="2"/>
  <c r="N166" i="2"/>
  <c r="AA165" i="2"/>
  <c r="U165" i="2"/>
  <c r="R165" i="2"/>
  <c r="N165" i="2"/>
  <c r="AA164" i="2"/>
  <c r="T164" i="2"/>
  <c r="U164" i="2" s="1"/>
  <c r="Q164" i="2"/>
  <c r="R164" i="2" s="1"/>
  <c r="M164" i="2"/>
  <c r="N164" i="2" s="1"/>
  <c r="AA163" i="2"/>
  <c r="AE163" i="2" s="1"/>
  <c r="U163" i="2"/>
  <c r="R163" i="2"/>
  <c r="AA162" i="2"/>
  <c r="AE162" i="2" s="1"/>
  <c r="U162" i="2"/>
  <c r="R162" i="2"/>
  <c r="P162" i="2"/>
  <c r="N162" i="2"/>
  <c r="AA161" i="2"/>
  <c r="AE161" i="2" s="1"/>
  <c r="U161" i="2"/>
  <c r="R161" i="2"/>
  <c r="N161" i="2"/>
  <c r="AA160" i="2"/>
  <c r="AE160" i="2" s="1"/>
  <c r="U160" i="2"/>
  <c r="R160" i="2"/>
  <c r="N160" i="2"/>
  <c r="AA159" i="2"/>
  <c r="AE159" i="2" s="1"/>
  <c r="U159" i="2"/>
  <c r="R159" i="2"/>
  <c r="N159" i="2"/>
  <c r="AA158" i="2"/>
  <c r="U158" i="2"/>
  <c r="R158" i="2"/>
  <c r="N158" i="2"/>
  <c r="AA157" i="2"/>
  <c r="AE157" i="2" s="1"/>
  <c r="U157" i="2"/>
  <c r="Q157" i="2"/>
  <c r="R157" i="2" s="1"/>
  <c r="N157" i="2"/>
  <c r="AA156" i="2"/>
  <c r="AE156" i="2" s="1"/>
  <c r="U156" i="2"/>
  <c r="R156" i="2"/>
  <c r="N156" i="2"/>
  <c r="AA155" i="2"/>
  <c r="AE155" i="2" s="1"/>
  <c r="U155" i="2"/>
  <c r="R155" i="2"/>
  <c r="N155" i="2"/>
  <c r="AA154" i="2"/>
  <c r="AE154" i="2" s="1"/>
  <c r="U154" i="2"/>
  <c r="R154" i="2"/>
  <c r="N154" i="2"/>
  <c r="AA153" i="2"/>
  <c r="AE153" i="2" s="1"/>
  <c r="U153" i="2"/>
  <c r="R153" i="2"/>
  <c r="N153" i="2"/>
  <c r="AA152" i="2"/>
  <c r="AE152" i="2" s="1"/>
  <c r="U152" i="2"/>
  <c r="R152" i="2"/>
  <c r="N152" i="2"/>
  <c r="AA151" i="2"/>
  <c r="AE151" i="2" s="1"/>
  <c r="U151" i="2"/>
  <c r="Q151" i="2"/>
  <c r="R151" i="2" s="1"/>
  <c r="N151" i="2"/>
  <c r="AA150" i="2"/>
  <c r="AE150" i="2" s="1"/>
  <c r="U150" i="2"/>
  <c r="Q150" i="2"/>
  <c r="R150" i="2" s="1"/>
  <c r="N150" i="2"/>
  <c r="AA149" i="2"/>
  <c r="U149" i="2"/>
  <c r="R149" i="2"/>
  <c r="N149" i="2"/>
  <c r="AA148" i="2"/>
  <c r="AE148" i="2" s="1"/>
  <c r="U148" i="2"/>
  <c r="Q148" i="2"/>
  <c r="R148" i="2" s="1"/>
  <c r="N148" i="2"/>
  <c r="AA147" i="2"/>
  <c r="AE147" i="2" s="1"/>
  <c r="U147" i="2"/>
  <c r="R147" i="2"/>
  <c r="N147" i="2"/>
  <c r="AA146" i="2"/>
  <c r="AE146" i="2" s="1"/>
  <c r="U146" i="2"/>
  <c r="R146" i="2"/>
  <c r="N146" i="2"/>
  <c r="AA145" i="2"/>
  <c r="AE145" i="2" s="1"/>
  <c r="U145" i="2"/>
  <c r="Q145" i="2"/>
  <c r="R145" i="2" s="1"/>
  <c r="N145" i="2"/>
  <c r="Y144" i="2"/>
  <c r="AA144" i="2" s="1"/>
  <c r="AE144" i="2" s="1"/>
  <c r="U144" i="2"/>
  <c r="R144" i="2"/>
  <c r="M144" i="2"/>
  <c r="N144" i="2" s="1"/>
  <c r="AA143" i="2"/>
  <c r="AE143" i="2" s="1"/>
  <c r="U143" i="2"/>
  <c r="R143" i="2"/>
  <c r="N143" i="2"/>
  <c r="AA141" i="2"/>
  <c r="AE141" i="2" s="1"/>
  <c r="U141" i="2"/>
  <c r="R141" i="2"/>
  <c r="N141" i="2"/>
  <c r="AA140" i="2"/>
  <c r="AE140" i="2" s="1"/>
  <c r="U140" i="2"/>
  <c r="R140" i="2"/>
  <c r="N140" i="2"/>
  <c r="AA139" i="2"/>
  <c r="AE139" i="2" s="1"/>
  <c r="U139" i="2"/>
  <c r="R139" i="2"/>
  <c r="N139" i="2"/>
  <c r="AA138" i="2"/>
  <c r="AE138" i="2" s="1"/>
  <c r="U138" i="2"/>
  <c r="R138" i="2"/>
  <c r="N138" i="2"/>
  <c r="AA137" i="2"/>
  <c r="AE137" i="2" s="1"/>
  <c r="U137" i="2"/>
  <c r="R137" i="2"/>
  <c r="N137" i="2"/>
  <c r="AA136" i="2"/>
  <c r="AE136" i="2" s="1"/>
  <c r="U136" i="2"/>
  <c r="R136" i="2"/>
  <c r="N136" i="2"/>
  <c r="AA135" i="2"/>
  <c r="AE135" i="2" s="1"/>
  <c r="U135" i="2"/>
  <c r="R135" i="2"/>
  <c r="N135" i="2"/>
  <c r="AA133" i="2"/>
  <c r="AE133" i="2" s="1"/>
  <c r="U133" i="2"/>
  <c r="R133" i="2"/>
  <c r="N133" i="2"/>
  <c r="AA132" i="2"/>
  <c r="AE132" i="2" s="1"/>
  <c r="U132" i="2"/>
  <c r="R132" i="2"/>
  <c r="N132" i="2"/>
  <c r="AA131" i="2"/>
  <c r="AE131" i="2" s="1"/>
  <c r="U131" i="2"/>
  <c r="R131" i="2"/>
  <c r="N131" i="2"/>
  <c r="AA130" i="2"/>
  <c r="AE130" i="2" s="1"/>
  <c r="U130" i="2"/>
  <c r="R130" i="2"/>
  <c r="N130" i="2"/>
  <c r="AA129" i="2"/>
  <c r="AE129" i="2" s="1"/>
  <c r="U129" i="2"/>
  <c r="R129" i="2"/>
  <c r="N129" i="2"/>
  <c r="AA128" i="2"/>
  <c r="AE128" i="2" s="1"/>
  <c r="U128" i="2"/>
  <c r="R128" i="2"/>
  <c r="N128" i="2"/>
  <c r="Z127" i="2"/>
  <c r="AA127" i="2" s="1"/>
  <c r="AE127" i="2" s="1"/>
  <c r="U127" i="2"/>
  <c r="Q127" i="2"/>
  <c r="R127" i="2" s="1"/>
  <c r="N127" i="2"/>
  <c r="AA126" i="2"/>
  <c r="AC126" i="2" s="1"/>
  <c r="U126" i="2"/>
  <c r="R126" i="2"/>
  <c r="N126" i="2"/>
  <c r="AA125" i="2"/>
  <c r="AE125" i="2" s="1"/>
  <c r="U125" i="2"/>
  <c r="R125" i="2"/>
  <c r="N125" i="2"/>
  <c r="AA124" i="2"/>
  <c r="AE124" i="2" s="1"/>
  <c r="U124" i="2"/>
  <c r="Q124" i="2"/>
  <c r="R124" i="2" s="1"/>
  <c r="P124" i="2"/>
  <c r="N124" i="2"/>
  <c r="Z123" i="2"/>
  <c r="AA123" i="2" s="1"/>
  <c r="AE123" i="2" s="1"/>
  <c r="U123" i="2"/>
  <c r="Q123" i="2"/>
  <c r="R123" i="2" s="1"/>
  <c r="M123" i="2"/>
  <c r="N123" i="2" s="1"/>
  <c r="AA122" i="2"/>
  <c r="AE122" i="2" s="1"/>
  <c r="U122" i="2"/>
  <c r="Q122" i="2"/>
  <c r="R122" i="2" s="1"/>
  <c r="N122" i="2"/>
  <c r="AA121" i="2"/>
  <c r="AE121" i="2" s="1"/>
  <c r="U121" i="2"/>
  <c r="Q121" i="2"/>
  <c r="R121" i="2" s="1"/>
  <c r="N121" i="2"/>
  <c r="Z120" i="2"/>
  <c r="AA120" i="2" s="1"/>
  <c r="AE120" i="2" s="1"/>
  <c r="U120" i="2"/>
  <c r="Q120" i="2"/>
  <c r="R120" i="2" s="1"/>
  <c r="N120" i="2"/>
  <c r="Z119" i="2"/>
  <c r="AA119" i="2" s="1"/>
  <c r="AE119" i="2" s="1"/>
  <c r="U119" i="2"/>
  <c r="R119" i="2"/>
  <c r="M119" i="2"/>
  <c r="N119" i="2" s="1"/>
  <c r="AA118" i="2"/>
  <c r="AE118" i="2" s="1"/>
  <c r="U118" i="2"/>
  <c r="Q118" i="2"/>
  <c r="R118" i="2" s="1"/>
  <c r="N118" i="2"/>
  <c r="AA117" i="2"/>
  <c r="AC117" i="2" s="1"/>
  <c r="U117" i="2"/>
  <c r="Q117" i="2"/>
  <c r="R117" i="2" s="1"/>
  <c r="N117" i="2"/>
  <c r="AA116" i="2"/>
  <c r="AE116" i="2" s="1"/>
  <c r="U116" i="2"/>
  <c r="R116" i="2"/>
  <c r="N116" i="2"/>
  <c r="Y115" i="2"/>
  <c r="AA115" i="2" s="1"/>
  <c r="AE115" i="2" s="1"/>
  <c r="U115" i="2"/>
  <c r="P115" i="2"/>
  <c r="O115" i="2"/>
  <c r="N115" i="2"/>
  <c r="AA114" i="2"/>
  <c r="AE114" i="2" s="1"/>
  <c r="U114" i="2"/>
  <c r="Q114" i="2"/>
  <c r="N114" i="2"/>
  <c r="AA113" i="2"/>
  <c r="AE113" i="2" s="1"/>
  <c r="U113" i="2"/>
  <c r="Q113" i="2"/>
  <c r="R113" i="2" s="1"/>
  <c r="N113" i="2"/>
  <c r="AA111" i="2"/>
  <c r="AC111" i="2" s="1"/>
  <c r="U111" i="2"/>
  <c r="R111" i="2"/>
  <c r="N111" i="2"/>
  <c r="AA110" i="2"/>
  <c r="AE110" i="2" s="1"/>
  <c r="U110" i="2"/>
  <c r="Q110" i="2"/>
  <c r="R110" i="2" s="1"/>
  <c r="N110" i="2"/>
  <c r="AA109" i="2"/>
  <c r="AE109" i="2" s="1"/>
  <c r="U109" i="2"/>
  <c r="R109" i="2"/>
  <c r="N109" i="2"/>
  <c r="AA108" i="2"/>
  <c r="AE108" i="2" s="1"/>
  <c r="U108" i="2"/>
  <c r="R108" i="2"/>
  <c r="N108" i="2"/>
  <c r="AA107" i="2"/>
  <c r="AE107" i="2" s="1"/>
  <c r="U107" i="2"/>
  <c r="R107" i="2"/>
  <c r="N107" i="2"/>
  <c r="Y106" i="2"/>
  <c r="AA106" i="2" s="1"/>
  <c r="AE106" i="2" s="1"/>
  <c r="U106" i="2"/>
  <c r="R106" i="2"/>
  <c r="P106" i="2"/>
  <c r="N106" i="2"/>
  <c r="AA105" i="2"/>
  <c r="AE105" i="2" s="1"/>
  <c r="U105" i="2"/>
  <c r="R105" i="2"/>
  <c r="N105" i="2"/>
  <c r="Y104" i="2"/>
  <c r="AA104" i="2" s="1"/>
  <c r="AE104" i="2" s="1"/>
  <c r="U104" i="2"/>
  <c r="R104" i="2"/>
  <c r="N104" i="2"/>
  <c r="Y103" i="2"/>
  <c r="AA103" i="2" s="1"/>
  <c r="AE103" i="2" s="1"/>
  <c r="U103" i="2"/>
  <c r="R103" i="2"/>
  <c r="N103" i="2"/>
  <c r="AA102" i="2"/>
  <c r="AE102" i="2" s="1"/>
  <c r="U102" i="2"/>
  <c r="R102" i="2"/>
  <c r="N102" i="2"/>
  <c r="AA101" i="2"/>
  <c r="AE101" i="2" s="1"/>
  <c r="U101" i="2"/>
  <c r="R101" i="2"/>
  <c r="N101" i="2"/>
  <c r="AA100" i="2"/>
  <c r="AE100" i="2" s="1"/>
  <c r="U100" i="2"/>
  <c r="R100" i="2"/>
  <c r="N100" i="2"/>
  <c r="AA99" i="2"/>
  <c r="AE99" i="2" s="1"/>
  <c r="U99" i="2"/>
  <c r="Q99" i="2"/>
  <c r="R99" i="2" s="1"/>
  <c r="N99" i="2"/>
  <c r="AA98" i="2"/>
  <c r="AE98" i="2" s="1"/>
  <c r="U98" i="2"/>
  <c r="R98" i="2"/>
  <c r="N98" i="2"/>
  <c r="AA97" i="2"/>
  <c r="AE97" i="2" s="1"/>
  <c r="U97" i="2"/>
  <c r="R97" i="2"/>
  <c r="N97" i="2"/>
  <c r="AA96" i="2"/>
  <c r="AE96" i="2" s="1"/>
  <c r="U96" i="2"/>
  <c r="R96" i="2"/>
  <c r="N96" i="2"/>
  <c r="J96" i="2"/>
  <c r="AA95" i="2"/>
  <c r="AE95" i="2" s="1"/>
  <c r="U95" i="2"/>
  <c r="Q95" i="2"/>
  <c r="R95" i="2" s="1"/>
  <c r="N95" i="2"/>
  <c r="K95" i="2"/>
  <c r="AA94" i="2"/>
  <c r="AE94" i="2" s="1"/>
  <c r="U94" i="2"/>
  <c r="R94" i="2"/>
  <c r="N94" i="2"/>
  <c r="AA93" i="2"/>
  <c r="AE93" i="2" s="1"/>
  <c r="U93" i="2"/>
  <c r="Q93" i="2"/>
  <c r="R93" i="2" s="1"/>
  <c r="N93" i="2"/>
  <c r="AA92" i="2"/>
  <c r="AE92" i="2" s="1"/>
  <c r="U92" i="2"/>
  <c r="R92" i="2"/>
  <c r="N92" i="2"/>
  <c r="J92" i="2"/>
  <c r="AA90" i="2"/>
  <c r="AE90" i="2" s="1"/>
  <c r="U90" i="2"/>
  <c r="R90" i="2"/>
  <c r="N90" i="2"/>
  <c r="AA89" i="2"/>
  <c r="AE89" i="2" s="1"/>
  <c r="U89" i="2"/>
  <c r="Q89" i="2"/>
  <c r="R89" i="2" s="1"/>
  <c r="P89" i="2"/>
  <c r="N89" i="2"/>
  <c r="AA88" i="2"/>
  <c r="AE88" i="2" s="1"/>
  <c r="U88" i="2"/>
  <c r="R88" i="2"/>
  <c r="N88" i="2"/>
  <c r="AA87" i="2"/>
  <c r="AE87" i="2" s="1"/>
  <c r="U87" i="2"/>
  <c r="R87" i="2"/>
  <c r="N87" i="2"/>
  <c r="AA86" i="2"/>
  <c r="AE86" i="2" s="1"/>
  <c r="U86" i="2"/>
  <c r="Q86" i="2"/>
  <c r="R86" i="2" s="1"/>
  <c r="N86" i="2"/>
  <c r="AA85" i="2"/>
  <c r="AE85" i="2" s="1"/>
  <c r="U85" i="2"/>
  <c r="R85" i="2"/>
  <c r="N85" i="2"/>
  <c r="Z84" i="2"/>
  <c r="AA84" i="2" s="1"/>
  <c r="AE84" i="2" s="1"/>
  <c r="U84" i="2"/>
  <c r="Q84" i="2"/>
  <c r="R84" i="2" s="1"/>
  <c r="N84" i="2"/>
  <c r="AA83" i="2"/>
  <c r="AE83" i="2" s="1"/>
  <c r="U83" i="2"/>
  <c r="Q83" i="2"/>
  <c r="R83" i="2" s="1"/>
  <c r="N83" i="2"/>
  <c r="AA82" i="2"/>
  <c r="AE82" i="2" s="1"/>
  <c r="U82" i="2"/>
  <c r="Q82" i="2"/>
  <c r="R82" i="2" s="1"/>
  <c r="N82" i="2"/>
  <c r="AA81" i="2"/>
  <c r="AE81" i="2" s="1"/>
  <c r="U81" i="2"/>
  <c r="R81" i="2"/>
  <c r="N81" i="2"/>
  <c r="AA78" i="2"/>
  <c r="AE78" i="2" s="1"/>
  <c r="U78" i="2"/>
  <c r="R78" i="2"/>
  <c r="N78" i="2"/>
  <c r="AA77" i="2"/>
  <c r="AE77" i="2" s="1"/>
  <c r="T77" i="2"/>
  <c r="U77" i="2" s="1"/>
  <c r="Q77" i="2"/>
  <c r="R77" i="2" s="1"/>
  <c r="M77" i="2"/>
  <c r="N77" i="2" s="1"/>
  <c r="AA76" i="2"/>
  <c r="AE76" i="2" s="1"/>
  <c r="U76" i="2"/>
  <c r="R76" i="2"/>
  <c r="N76" i="2"/>
  <c r="AA75" i="2"/>
  <c r="AE75" i="2" s="1"/>
  <c r="U75" i="2"/>
  <c r="R75" i="2"/>
  <c r="N75" i="2"/>
  <c r="AA74" i="2"/>
  <c r="AE74" i="2" s="1"/>
  <c r="U74" i="2"/>
  <c r="R74" i="2"/>
  <c r="N74" i="2"/>
  <c r="AA73" i="2"/>
  <c r="AE73" i="2" s="1"/>
  <c r="U73" i="2"/>
  <c r="R73" i="2"/>
  <c r="N73" i="2"/>
  <c r="AA72" i="2"/>
  <c r="AE72" i="2" s="1"/>
  <c r="U72" i="2"/>
  <c r="R72" i="2"/>
  <c r="N72" i="2"/>
  <c r="J72" i="2"/>
  <c r="AA71" i="2"/>
  <c r="AE71" i="2" s="1"/>
  <c r="U71" i="2"/>
  <c r="Q71" i="2"/>
  <c r="R71" i="2" s="1"/>
  <c r="N71" i="2"/>
  <c r="AA70" i="2"/>
  <c r="AE70" i="2" s="1"/>
  <c r="U70" i="2"/>
  <c r="R70" i="2"/>
  <c r="N70" i="2"/>
  <c r="J70" i="2"/>
  <c r="AA68" i="2"/>
  <c r="AE68" i="2" s="1"/>
  <c r="U68" i="2"/>
  <c r="R68" i="2"/>
  <c r="N68" i="2"/>
  <c r="AA67" i="2"/>
  <c r="AE67" i="2" s="1"/>
  <c r="U67" i="2"/>
  <c r="N67" i="2"/>
  <c r="AA66" i="2"/>
  <c r="AE66" i="2" s="1"/>
  <c r="U66" i="2"/>
  <c r="R66" i="2"/>
  <c r="N66" i="2"/>
  <c r="AA65" i="2"/>
  <c r="AE65" i="2" s="1"/>
  <c r="U65" i="2"/>
  <c r="R65" i="2"/>
  <c r="N65" i="2"/>
  <c r="J65" i="2"/>
  <c r="AA64" i="2"/>
  <c r="AE64" i="2" s="1"/>
  <c r="U64" i="2"/>
  <c r="R64" i="2"/>
  <c r="N64" i="2"/>
  <c r="AA63" i="2"/>
  <c r="AE63" i="2" s="1"/>
  <c r="U63" i="2"/>
  <c r="Q63" i="2"/>
  <c r="R63" i="2" s="1"/>
  <c r="N63" i="2"/>
  <c r="AA62" i="2"/>
  <c r="AE62" i="2" s="1"/>
  <c r="U62" i="2"/>
  <c r="R62" i="2"/>
  <c r="N62" i="2"/>
  <c r="AA60" i="2"/>
  <c r="AE60" i="2" s="1"/>
  <c r="U60" i="2"/>
  <c r="R60" i="2"/>
  <c r="N60" i="2"/>
  <c r="AA59" i="2"/>
  <c r="AE59" i="2" s="1"/>
  <c r="U59" i="2"/>
  <c r="Q59" i="2"/>
  <c r="R59" i="2" s="1"/>
  <c r="N59" i="2"/>
  <c r="J59" i="2"/>
  <c r="AA58" i="2"/>
  <c r="AE58" i="2" s="1"/>
  <c r="U58" i="2"/>
  <c r="R58" i="2"/>
  <c r="N58" i="2"/>
  <c r="AA57" i="2"/>
  <c r="AE57" i="2" s="1"/>
  <c r="U57" i="2"/>
  <c r="R57" i="2"/>
  <c r="N57" i="2"/>
  <c r="AA56" i="2"/>
  <c r="AE56" i="2" s="1"/>
  <c r="U56" i="2"/>
  <c r="R56" i="2"/>
  <c r="N56" i="2"/>
  <c r="AA53" i="2"/>
  <c r="AE53" i="2" s="1"/>
  <c r="U53" i="2"/>
  <c r="R53" i="2"/>
  <c r="N53" i="2"/>
  <c r="AA52" i="2"/>
  <c r="AE52" i="2" s="1"/>
  <c r="U52" i="2"/>
  <c r="R52" i="2"/>
  <c r="N52" i="2"/>
  <c r="AA51" i="2"/>
  <c r="AE51" i="2" s="1"/>
  <c r="AF51" i="2" s="1"/>
  <c r="AA50" i="2"/>
  <c r="AE50" i="2" s="1"/>
  <c r="AF50" i="2" s="1"/>
  <c r="AA49" i="2"/>
  <c r="AC49" i="2" s="1"/>
  <c r="AA48" i="2"/>
  <c r="V48" i="2"/>
  <c r="W48" i="2" s="1"/>
  <c r="AA47" i="2"/>
  <c r="AE47" i="2" s="1"/>
  <c r="W47" i="2"/>
  <c r="Z46" i="2"/>
  <c r="AA46" i="2" s="1"/>
  <c r="AE46" i="2" s="1"/>
  <c r="U46" i="2"/>
  <c r="R46" i="2"/>
  <c r="M46" i="2"/>
  <c r="N46" i="2" s="1"/>
  <c r="AA45" i="2"/>
  <c r="AE45" i="2" s="1"/>
  <c r="U45" i="2"/>
  <c r="R45" i="2"/>
  <c r="N45" i="2"/>
  <c r="AA44" i="2"/>
  <c r="AE44" i="2" s="1"/>
  <c r="U44" i="2"/>
  <c r="R44" i="2"/>
  <c r="N44" i="2"/>
  <c r="AA43" i="2"/>
  <c r="AE43" i="2" s="1"/>
  <c r="U43" i="2"/>
  <c r="R43" i="2"/>
  <c r="N43" i="2"/>
  <c r="AA42" i="2"/>
  <c r="AE42" i="2" s="1"/>
  <c r="U42" i="2"/>
  <c r="R42" i="2"/>
  <c r="N42" i="2"/>
  <c r="AA41" i="2"/>
  <c r="AE41" i="2" s="1"/>
  <c r="U41" i="2"/>
  <c r="R41" i="2"/>
  <c r="N41" i="2"/>
  <c r="V41" i="2" s="1"/>
  <c r="AA40" i="2"/>
  <c r="AE40" i="2" s="1"/>
  <c r="U40" i="2"/>
  <c r="R40" i="2"/>
  <c r="N40" i="2"/>
  <c r="AA39" i="2"/>
  <c r="AE39" i="2" s="1"/>
  <c r="U39" i="2"/>
  <c r="R39" i="2"/>
  <c r="N39" i="2"/>
  <c r="AA38" i="2"/>
  <c r="AE38" i="2" s="1"/>
  <c r="U38" i="2"/>
  <c r="R38" i="2"/>
  <c r="N38" i="2"/>
  <c r="AA37" i="2"/>
  <c r="AE37" i="2" s="1"/>
  <c r="U37" i="2"/>
  <c r="R37" i="2"/>
  <c r="N37" i="2"/>
  <c r="AA32" i="2"/>
  <c r="AE32" i="2" s="1"/>
  <c r="U32" i="2"/>
  <c r="R32" i="2"/>
  <c r="N32" i="2"/>
  <c r="AA31" i="2"/>
  <c r="AE31" i="2" s="1"/>
  <c r="U31" i="2"/>
  <c r="R31" i="2"/>
  <c r="N31" i="2"/>
  <c r="AA30" i="2"/>
  <c r="AE30" i="2" s="1"/>
  <c r="U30" i="2"/>
  <c r="R30" i="2"/>
  <c r="N30" i="2"/>
  <c r="Y29" i="2"/>
  <c r="AA29" i="2" s="1"/>
  <c r="AE29" i="2" s="1"/>
  <c r="U29" i="2"/>
  <c r="R29" i="2"/>
  <c r="P29" i="2"/>
  <c r="N29" i="2"/>
  <c r="AA28" i="2"/>
  <c r="AE28" i="2" s="1"/>
  <c r="U28" i="2"/>
  <c r="R28" i="2"/>
  <c r="N28" i="2"/>
  <c r="AA27" i="2"/>
  <c r="AE27" i="2" s="1"/>
  <c r="U27" i="2"/>
  <c r="R27" i="2"/>
  <c r="N27" i="2"/>
  <c r="AA26" i="2"/>
  <c r="AE26" i="2" s="1"/>
  <c r="U26" i="2"/>
  <c r="R26" i="2"/>
  <c r="N26" i="2"/>
  <c r="AA24" i="2"/>
  <c r="AE24" i="2" s="1"/>
  <c r="U24" i="2"/>
  <c r="R24" i="2"/>
  <c r="N24" i="2"/>
  <c r="AA23" i="2"/>
  <c r="AE23" i="2" s="1"/>
  <c r="U23" i="2"/>
  <c r="Q23" i="2"/>
  <c r="R23" i="2" s="1"/>
  <c r="Z22" i="2"/>
  <c r="AA22" i="2" s="1"/>
  <c r="AE22" i="2" s="1"/>
  <c r="U22" i="2"/>
  <c r="Q22" i="2"/>
  <c r="R22" i="2" s="1"/>
  <c r="N22" i="2"/>
  <c r="AA21" i="2"/>
  <c r="AE21" i="2" s="1"/>
  <c r="U21" i="2"/>
  <c r="R21" i="2"/>
  <c r="N21" i="2"/>
  <c r="AA20" i="2"/>
  <c r="AE20" i="2" s="1"/>
  <c r="U20" i="2"/>
  <c r="R20" i="2"/>
  <c r="N20" i="2"/>
  <c r="AA19" i="2"/>
  <c r="AE19" i="2" s="1"/>
  <c r="U19" i="2"/>
  <c r="Q19" i="2"/>
  <c r="R19" i="2" s="1"/>
  <c r="N19" i="2"/>
  <c r="K19" i="2"/>
  <c r="J19" i="2"/>
  <c r="AA18" i="2"/>
  <c r="AE18" i="2" s="1"/>
  <c r="U18" i="2"/>
  <c r="R18" i="2"/>
  <c r="N18" i="2"/>
  <c r="AA17" i="2"/>
  <c r="AE17" i="2" s="1"/>
  <c r="U17" i="2"/>
  <c r="Q17" i="2"/>
  <c r="R17" i="2" s="1"/>
  <c r="N17" i="2"/>
  <c r="AA16" i="2"/>
  <c r="AE16" i="2" s="1"/>
  <c r="U16" i="2"/>
  <c r="R16" i="2"/>
  <c r="N16" i="2"/>
  <c r="J16" i="2"/>
  <c r="AA712" i="1"/>
  <c r="AE712" i="1" s="1"/>
  <c r="U712" i="1"/>
  <c r="R712" i="1"/>
  <c r="N712" i="1"/>
  <c r="AA711" i="1"/>
  <c r="AE711" i="1" s="1"/>
  <c r="U711" i="1"/>
  <c r="R711" i="1"/>
  <c r="N711" i="1"/>
  <c r="AA710" i="1"/>
  <c r="AE710" i="1" s="1"/>
  <c r="U710" i="1"/>
  <c r="R710" i="1"/>
  <c r="N710" i="1"/>
  <c r="AA709" i="1"/>
  <c r="AE709" i="1" s="1"/>
  <c r="U709" i="1"/>
  <c r="R709" i="1"/>
  <c r="N709" i="1"/>
  <c r="AA708" i="1"/>
  <c r="AE708" i="1" s="1"/>
  <c r="U708" i="1"/>
  <c r="R708" i="1"/>
  <c r="N708" i="1"/>
  <c r="AA707" i="1"/>
  <c r="AE707" i="1" s="1"/>
  <c r="U707" i="1"/>
  <c r="R707" i="1"/>
  <c r="N707" i="1"/>
  <c r="AA706" i="1"/>
  <c r="AE706" i="1" s="1"/>
  <c r="U706" i="1"/>
  <c r="R706" i="1"/>
  <c r="N706" i="1"/>
  <c r="AA705" i="1"/>
  <c r="AE705" i="1" s="1"/>
  <c r="U705" i="1"/>
  <c r="R705" i="1"/>
  <c r="N705" i="1"/>
  <c r="AA704" i="1"/>
  <c r="AE704" i="1" s="1"/>
  <c r="U704" i="1"/>
  <c r="R704" i="1"/>
  <c r="N704" i="1"/>
  <c r="AA703" i="1"/>
  <c r="AE703" i="1" s="1"/>
  <c r="U703" i="1"/>
  <c r="R703" i="1"/>
  <c r="N703" i="1"/>
  <c r="AA702" i="1"/>
  <c r="AE702" i="1" s="1"/>
  <c r="U702" i="1"/>
  <c r="R702" i="1"/>
  <c r="N702" i="1"/>
  <c r="AA701" i="1"/>
  <c r="AE701" i="1" s="1"/>
  <c r="U701" i="1"/>
  <c r="R701" i="1"/>
  <c r="N701" i="1"/>
  <c r="AA700" i="1"/>
  <c r="AE700" i="1" s="1"/>
  <c r="U700" i="1"/>
  <c r="R700" i="1"/>
  <c r="N700" i="1"/>
  <c r="AA699" i="1"/>
  <c r="AE699" i="1" s="1"/>
  <c r="U699" i="1"/>
  <c r="R699" i="1"/>
  <c r="N699" i="1"/>
  <c r="AA698" i="1"/>
  <c r="AE698" i="1" s="1"/>
  <c r="U698" i="1"/>
  <c r="R698" i="1"/>
  <c r="N698" i="1"/>
  <c r="AA697" i="1"/>
  <c r="AE697" i="1" s="1"/>
  <c r="U697" i="1"/>
  <c r="R697" i="1"/>
  <c r="N697" i="1"/>
  <c r="AA696" i="1"/>
  <c r="AE696" i="1" s="1"/>
  <c r="U696" i="1"/>
  <c r="R696" i="1"/>
  <c r="N696" i="1"/>
  <c r="AA695" i="1"/>
  <c r="AE695" i="1" s="1"/>
  <c r="U695" i="1"/>
  <c r="R695" i="1"/>
  <c r="N695" i="1"/>
  <c r="AA694" i="1"/>
  <c r="AE694" i="1" s="1"/>
  <c r="U694" i="1"/>
  <c r="R694" i="1"/>
  <c r="N694" i="1"/>
  <c r="AA693" i="1"/>
  <c r="AE693" i="1" s="1"/>
  <c r="U693" i="1"/>
  <c r="R693" i="1"/>
  <c r="N693" i="1"/>
  <c r="AA692" i="1"/>
  <c r="AE692" i="1" s="1"/>
  <c r="U692" i="1"/>
  <c r="R692" i="1"/>
  <c r="N692" i="1"/>
  <c r="AA691" i="1"/>
  <c r="AE691" i="1" s="1"/>
  <c r="U691" i="1"/>
  <c r="R691" i="1"/>
  <c r="N691" i="1"/>
  <c r="AA690" i="1"/>
  <c r="AE690" i="1" s="1"/>
  <c r="U690" i="1"/>
  <c r="R690" i="1"/>
  <c r="N690" i="1"/>
  <c r="AA689" i="1"/>
  <c r="AE689" i="1" s="1"/>
  <c r="U689" i="1"/>
  <c r="R689" i="1"/>
  <c r="N689" i="1"/>
  <c r="AA688" i="1"/>
  <c r="AE688" i="1" s="1"/>
  <c r="U688" i="1"/>
  <c r="R688" i="1"/>
  <c r="N688" i="1"/>
  <c r="AA687" i="1"/>
  <c r="AE687" i="1" s="1"/>
  <c r="U687" i="1"/>
  <c r="R687" i="1"/>
  <c r="N687" i="1"/>
  <c r="AA686" i="1"/>
  <c r="AE686" i="1" s="1"/>
  <c r="U686" i="1"/>
  <c r="R686" i="1"/>
  <c r="N686" i="1"/>
  <c r="AA685" i="1"/>
  <c r="AE685" i="1" s="1"/>
  <c r="U685" i="1"/>
  <c r="R685" i="1"/>
  <c r="N685" i="1"/>
  <c r="AA684" i="1"/>
  <c r="AE684" i="1" s="1"/>
  <c r="U684" i="1"/>
  <c r="R684" i="1"/>
  <c r="N684" i="1"/>
  <c r="AA683" i="1"/>
  <c r="AE683" i="1" s="1"/>
  <c r="U683" i="1"/>
  <c r="R683" i="1"/>
  <c r="N683" i="1"/>
  <c r="AA682" i="1"/>
  <c r="AE682" i="1" s="1"/>
  <c r="U682" i="1"/>
  <c r="R682" i="1"/>
  <c r="N682" i="1"/>
  <c r="AA681" i="1"/>
  <c r="AE681" i="1" s="1"/>
  <c r="U681" i="1"/>
  <c r="R681" i="1"/>
  <c r="N681" i="1"/>
  <c r="AA680" i="1"/>
  <c r="AE680" i="1" s="1"/>
  <c r="U680" i="1"/>
  <c r="R680" i="1"/>
  <c r="N680" i="1"/>
  <c r="AA679" i="1"/>
  <c r="AE679" i="1" s="1"/>
  <c r="U679" i="1"/>
  <c r="R679" i="1"/>
  <c r="N679" i="1"/>
  <c r="AA678" i="1"/>
  <c r="AE678" i="1" s="1"/>
  <c r="U678" i="1"/>
  <c r="R678" i="1"/>
  <c r="N678" i="1"/>
  <c r="AA677" i="1"/>
  <c r="AE677" i="1" s="1"/>
  <c r="U677" i="1"/>
  <c r="R677" i="1"/>
  <c r="N677" i="1"/>
  <c r="AA676" i="1"/>
  <c r="AE676" i="1" s="1"/>
  <c r="U676" i="1"/>
  <c r="R676" i="1"/>
  <c r="N676" i="1"/>
  <c r="AA675" i="1"/>
  <c r="AE675" i="1" s="1"/>
  <c r="U675" i="1"/>
  <c r="R675" i="1"/>
  <c r="N675" i="1"/>
  <c r="AA674" i="1"/>
  <c r="AE674" i="1" s="1"/>
  <c r="U674" i="1"/>
  <c r="R674" i="1"/>
  <c r="N674" i="1"/>
  <c r="AA673" i="1"/>
  <c r="AE673" i="1" s="1"/>
  <c r="U673" i="1"/>
  <c r="R673" i="1"/>
  <c r="N673" i="1"/>
  <c r="AA672" i="1"/>
  <c r="AE672" i="1" s="1"/>
  <c r="U672" i="1"/>
  <c r="R672" i="1"/>
  <c r="N672" i="1"/>
  <c r="AA671" i="1"/>
  <c r="AE671" i="1" s="1"/>
  <c r="U671" i="1"/>
  <c r="R671" i="1"/>
  <c r="N671" i="1"/>
  <c r="AA670" i="1"/>
  <c r="AE670" i="1" s="1"/>
  <c r="U670" i="1"/>
  <c r="R670" i="1"/>
  <c r="N670" i="1"/>
  <c r="AA669" i="1"/>
  <c r="AE669" i="1" s="1"/>
  <c r="U669" i="1"/>
  <c r="R669" i="1"/>
  <c r="N669" i="1"/>
  <c r="AA668" i="1"/>
  <c r="AE668" i="1" s="1"/>
  <c r="U668" i="1"/>
  <c r="R668" i="1"/>
  <c r="N668" i="1"/>
  <c r="AA667" i="1"/>
  <c r="AE667" i="1" s="1"/>
  <c r="U667" i="1"/>
  <c r="R667" i="1"/>
  <c r="N667" i="1"/>
  <c r="AA666" i="1"/>
  <c r="AE666" i="1" s="1"/>
  <c r="U666" i="1"/>
  <c r="R666" i="1"/>
  <c r="N666" i="1"/>
  <c r="AA665" i="1"/>
  <c r="U665" i="1"/>
  <c r="R665" i="1"/>
  <c r="N665" i="1"/>
  <c r="AA664" i="1"/>
  <c r="AE664" i="1" s="1"/>
  <c r="U664" i="1"/>
  <c r="R664" i="1"/>
  <c r="N664" i="1"/>
  <c r="AA663" i="1"/>
  <c r="AE663" i="1" s="1"/>
  <c r="U663" i="1"/>
  <c r="R663" i="1"/>
  <c r="N663" i="1"/>
  <c r="AA662" i="1"/>
  <c r="AE662" i="1" s="1"/>
  <c r="U662" i="1"/>
  <c r="R662" i="1"/>
  <c r="N662" i="1"/>
  <c r="AA661" i="1"/>
  <c r="AE661" i="1" s="1"/>
  <c r="U661" i="1"/>
  <c r="R661" i="1"/>
  <c r="N661" i="1"/>
  <c r="AA660" i="1"/>
  <c r="AE660" i="1" s="1"/>
  <c r="U660" i="1"/>
  <c r="R660" i="1"/>
  <c r="N660" i="1"/>
  <c r="AA659" i="1"/>
  <c r="AE659" i="1" s="1"/>
  <c r="U659" i="1"/>
  <c r="R659" i="1"/>
  <c r="N659" i="1"/>
  <c r="AA658" i="1"/>
  <c r="AE658" i="1" s="1"/>
  <c r="U658" i="1"/>
  <c r="R658" i="1"/>
  <c r="N658" i="1"/>
  <c r="AA657" i="1"/>
  <c r="AE657" i="1" s="1"/>
  <c r="U657" i="1"/>
  <c r="R657" i="1"/>
  <c r="N657" i="1"/>
  <c r="AA656" i="1"/>
  <c r="AE656" i="1" s="1"/>
  <c r="U656" i="1"/>
  <c r="R656" i="1"/>
  <c r="N656" i="1"/>
  <c r="AA655" i="1"/>
  <c r="AE655" i="1" s="1"/>
  <c r="U655" i="1"/>
  <c r="R655" i="1"/>
  <c r="N655" i="1"/>
  <c r="AA654" i="1"/>
  <c r="AE654" i="1" s="1"/>
  <c r="U654" i="1"/>
  <c r="R654" i="1"/>
  <c r="N654" i="1"/>
  <c r="AA653" i="1"/>
  <c r="AE653" i="1" s="1"/>
  <c r="U653" i="1"/>
  <c r="R653" i="1"/>
  <c r="N653" i="1"/>
  <c r="AA652" i="1"/>
  <c r="AE652" i="1" s="1"/>
  <c r="U652" i="1"/>
  <c r="R652" i="1"/>
  <c r="N652" i="1"/>
  <c r="AA651" i="1"/>
  <c r="AE651" i="1" s="1"/>
  <c r="U651" i="1"/>
  <c r="R651" i="1"/>
  <c r="N651" i="1"/>
  <c r="AA650" i="1"/>
  <c r="AE650" i="1" s="1"/>
  <c r="U650" i="1"/>
  <c r="R650" i="1"/>
  <c r="N650" i="1"/>
  <c r="AA649" i="1"/>
  <c r="AE649" i="1" s="1"/>
  <c r="U649" i="1"/>
  <c r="R649" i="1"/>
  <c r="N649" i="1"/>
  <c r="AA648" i="1"/>
  <c r="AE648" i="1" s="1"/>
  <c r="U648" i="1"/>
  <c r="R648" i="1"/>
  <c r="N648" i="1"/>
  <c r="AA647" i="1"/>
  <c r="AE647" i="1" s="1"/>
  <c r="U647" i="1"/>
  <c r="R647" i="1"/>
  <c r="N647" i="1"/>
  <c r="AA646" i="1"/>
  <c r="AE646" i="1" s="1"/>
  <c r="U646" i="1"/>
  <c r="R646" i="1"/>
  <c r="N646" i="1"/>
  <c r="AA645" i="1"/>
  <c r="AE645" i="1" s="1"/>
  <c r="U645" i="1"/>
  <c r="R645" i="1"/>
  <c r="N645" i="1"/>
  <c r="AA644" i="1"/>
  <c r="AE644" i="1" s="1"/>
  <c r="U644" i="1"/>
  <c r="R644" i="1"/>
  <c r="N644" i="1"/>
  <c r="AA643" i="1"/>
  <c r="AE643" i="1" s="1"/>
  <c r="U643" i="1"/>
  <c r="R643" i="1"/>
  <c r="N643" i="1"/>
  <c r="AA642" i="1"/>
  <c r="AE642" i="1" s="1"/>
  <c r="U642" i="1"/>
  <c r="R642" i="1"/>
  <c r="N642" i="1"/>
  <c r="AA641" i="1"/>
  <c r="AE641" i="1" s="1"/>
  <c r="U641" i="1"/>
  <c r="R641" i="1"/>
  <c r="N641" i="1"/>
  <c r="AA640" i="1"/>
  <c r="AE640" i="1" s="1"/>
  <c r="U640" i="1"/>
  <c r="R640" i="1"/>
  <c r="N640" i="1"/>
  <c r="AA639" i="1"/>
  <c r="AE639" i="1" s="1"/>
  <c r="U639" i="1"/>
  <c r="R639" i="1"/>
  <c r="N639" i="1"/>
  <c r="AA638" i="1"/>
  <c r="AE638" i="1" s="1"/>
  <c r="U638" i="1"/>
  <c r="R638" i="1"/>
  <c r="N638" i="1"/>
  <c r="AA637" i="1"/>
  <c r="AE637" i="1" s="1"/>
  <c r="U637" i="1"/>
  <c r="R637" i="1"/>
  <c r="N637" i="1"/>
  <c r="AA636" i="1"/>
  <c r="AE636" i="1" s="1"/>
  <c r="U636" i="1"/>
  <c r="R636" i="1"/>
  <c r="N636" i="1"/>
  <c r="AA635" i="1"/>
  <c r="AE635" i="1" s="1"/>
  <c r="U635" i="1"/>
  <c r="R635" i="1"/>
  <c r="N635" i="1"/>
  <c r="AA634" i="1"/>
  <c r="AE634" i="1" s="1"/>
  <c r="U634" i="1"/>
  <c r="R634" i="1"/>
  <c r="N634" i="1"/>
  <c r="AA633" i="1"/>
  <c r="AE633" i="1" s="1"/>
  <c r="U633" i="1"/>
  <c r="R633" i="1"/>
  <c r="N633" i="1"/>
  <c r="AA632" i="1"/>
  <c r="AE632" i="1" s="1"/>
  <c r="U632" i="1"/>
  <c r="R632" i="1"/>
  <c r="N632" i="1"/>
  <c r="AA631" i="1"/>
  <c r="AE631" i="1" s="1"/>
  <c r="U631" i="1"/>
  <c r="R631" i="1"/>
  <c r="N631" i="1"/>
  <c r="AA630" i="1"/>
  <c r="AE630" i="1" s="1"/>
  <c r="U630" i="1"/>
  <c r="R630" i="1"/>
  <c r="N630" i="1"/>
  <c r="AA629" i="1"/>
  <c r="AE629" i="1" s="1"/>
  <c r="U629" i="1"/>
  <c r="R629" i="1"/>
  <c r="N629" i="1"/>
  <c r="AA628" i="1"/>
  <c r="AE628" i="1" s="1"/>
  <c r="U628" i="1"/>
  <c r="R628" i="1"/>
  <c r="N628" i="1"/>
  <c r="AA627" i="1"/>
  <c r="AE627" i="1" s="1"/>
  <c r="U627" i="1"/>
  <c r="R627" i="1"/>
  <c r="N627" i="1"/>
  <c r="AA626" i="1"/>
  <c r="AE626" i="1" s="1"/>
  <c r="U626" i="1"/>
  <c r="R626" i="1"/>
  <c r="N626" i="1"/>
  <c r="AA625" i="1"/>
  <c r="AE625" i="1" s="1"/>
  <c r="U625" i="1"/>
  <c r="R625" i="1"/>
  <c r="N625" i="1"/>
  <c r="AA624" i="1"/>
  <c r="AE624" i="1" s="1"/>
  <c r="U624" i="1"/>
  <c r="R624" i="1"/>
  <c r="N624" i="1"/>
  <c r="AA623" i="1"/>
  <c r="AE623" i="1" s="1"/>
  <c r="U623" i="1"/>
  <c r="R623" i="1"/>
  <c r="N623" i="1"/>
  <c r="AA622" i="1"/>
  <c r="AE622" i="1" s="1"/>
  <c r="U622" i="1"/>
  <c r="R622" i="1"/>
  <c r="N622" i="1"/>
  <c r="AA621" i="1"/>
  <c r="AE621" i="1" s="1"/>
  <c r="U621" i="1"/>
  <c r="R621" i="1"/>
  <c r="N621" i="1"/>
  <c r="AA620" i="1"/>
  <c r="AE620" i="1" s="1"/>
  <c r="U620" i="1"/>
  <c r="R620" i="1"/>
  <c r="N620" i="1"/>
  <c r="AA619" i="1"/>
  <c r="AE619" i="1" s="1"/>
  <c r="U619" i="1"/>
  <c r="R619" i="1"/>
  <c r="N619" i="1"/>
  <c r="AA618" i="1"/>
  <c r="AE618" i="1" s="1"/>
  <c r="U618" i="1"/>
  <c r="R618" i="1"/>
  <c r="N618" i="1"/>
  <c r="AA617" i="1"/>
  <c r="AE617" i="1" s="1"/>
  <c r="U617" i="1"/>
  <c r="R617" i="1"/>
  <c r="N617" i="1"/>
  <c r="AA616" i="1"/>
  <c r="AE616" i="1" s="1"/>
  <c r="U616" i="1"/>
  <c r="R616" i="1"/>
  <c r="N616" i="1"/>
  <c r="AA615" i="1"/>
  <c r="AE615" i="1" s="1"/>
  <c r="U615" i="1"/>
  <c r="R615" i="1"/>
  <c r="N615" i="1"/>
  <c r="AA614" i="1"/>
  <c r="AE614" i="1" s="1"/>
  <c r="U614" i="1"/>
  <c r="R614" i="1"/>
  <c r="N614" i="1"/>
  <c r="AA613" i="1"/>
  <c r="AE613" i="1" s="1"/>
  <c r="U613" i="1"/>
  <c r="R613" i="1"/>
  <c r="N613" i="1"/>
  <c r="AA612" i="1"/>
  <c r="AE612" i="1" s="1"/>
  <c r="U612" i="1"/>
  <c r="R612" i="1"/>
  <c r="N612" i="1"/>
  <c r="AA611" i="1"/>
  <c r="AE611" i="1" s="1"/>
  <c r="U611" i="1"/>
  <c r="R611" i="1"/>
  <c r="N611" i="1"/>
  <c r="AA610" i="1"/>
  <c r="AE610" i="1" s="1"/>
  <c r="U610" i="1"/>
  <c r="R610" i="1"/>
  <c r="N610" i="1"/>
  <c r="AA609" i="1"/>
  <c r="AE609" i="1" s="1"/>
  <c r="U609" i="1"/>
  <c r="R609" i="1"/>
  <c r="N609" i="1"/>
  <c r="AA608" i="1"/>
  <c r="AE608" i="1" s="1"/>
  <c r="U608" i="1"/>
  <c r="R608" i="1"/>
  <c r="N608" i="1"/>
  <c r="AA607" i="1"/>
  <c r="AE607" i="1" s="1"/>
  <c r="U607" i="1"/>
  <c r="R607" i="1"/>
  <c r="N607" i="1"/>
  <c r="AA606" i="1"/>
  <c r="AE606" i="1" s="1"/>
  <c r="U606" i="1"/>
  <c r="R606" i="1"/>
  <c r="N606" i="1"/>
  <c r="AA605" i="1"/>
  <c r="AE605" i="1" s="1"/>
  <c r="U605" i="1"/>
  <c r="R605" i="1"/>
  <c r="N605" i="1"/>
  <c r="AA604" i="1"/>
  <c r="AE604" i="1" s="1"/>
  <c r="U604" i="1"/>
  <c r="R604" i="1"/>
  <c r="N604" i="1"/>
  <c r="AA603" i="1"/>
  <c r="AE603" i="1" s="1"/>
  <c r="U603" i="1"/>
  <c r="R603" i="1"/>
  <c r="N603" i="1"/>
  <c r="AA602" i="1"/>
  <c r="AE602" i="1" s="1"/>
  <c r="U602" i="1"/>
  <c r="R602" i="1"/>
  <c r="N602" i="1"/>
  <c r="AA601" i="1"/>
  <c r="AE601" i="1" s="1"/>
  <c r="U601" i="1"/>
  <c r="R601" i="1"/>
  <c r="N601" i="1"/>
  <c r="AA600" i="1"/>
  <c r="AE600" i="1" s="1"/>
  <c r="U600" i="1"/>
  <c r="R600" i="1"/>
  <c r="N600" i="1"/>
  <c r="AA599" i="1"/>
  <c r="AE599" i="1" s="1"/>
  <c r="U599" i="1"/>
  <c r="R599" i="1"/>
  <c r="N599" i="1"/>
  <c r="AA598" i="1"/>
  <c r="AE598" i="1" s="1"/>
  <c r="U598" i="1"/>
  <c r="R598" i="1"/>
  <c r="N598" i="1"/>
  <c r="AA597" i="1"/>
  <c r="AE597" i="1" s="1"/>
  <c r="U597" i="1"/>
  <c r="R597" i="1"/>
  <c r="N597" i="1"/>
  <c r="AA596" i="1"/>
  <c r="AE596" i="1" s="1"/>
  <c r="U596" i="1"/>
  <c r="R596" i="1"/>
  <c r="N596" i="1"/>
  <c r="AA595" i="1"/>
  <c r="AE595" i="1" s="1"/>
  <c r="U595" i="1"/>
  <c r="R595" i="1"/>
  <c r="N595" i="1"/>
  <c r="AA594" i="1"/>
  <c r="AE594" i="1" s="1"/>
  <c r="U594" i="1"/>
  <c r="R594" i="1"/>
  <c r="N594" i="1"/>
  <c r="AA593" i="1"/>
  <c r="AE593" i="1" s="1"/>
  <c r="U593" i="1"/>
  <c r="R593" i="1"/>
  <c r="N593" i="1"/>
  <c r="AA592" i="1"/>
  <c r="AE592" i="1" s="1"/>
  <c r="U592" i="1"/>
  <c r="R592" i="1"/>
  <c r="N592" i="1"/>
  <c r="AA591" i="1"/>
  <c r="AE591" i="1" s="1"/>
  <c r="U591" i="1"/>
  <c r="R591" i="1"/>
  <c r="N591" i="1"/>
  <c r="AA590" i="1"/>
  <c r="AE590" i="1" s="1"/>
  <c r="U590" i="1"/>
  <c r="R590" i="1"/>
  <c r="N590" i="1"/>
  <c r="AA589" i="1"/>
  <c r="AE589" i="1" s="1"/>
  <c r="U589" i="1"/>
  <c r="R589" i="1"/>
  <c r="N589" i="1"/>
  <c r="AA588" i="1"/>
  <c r="AE588" i="1" s="1"/>
  <c r="U588" i="1"/>
  <c r="R588" i="1"/>
  <c r="N588" i="1"/>
  <c r="AA587" i="1"/>
  <c r="AE587" i="1" s="1"/>
  <c r="U587" i="1"/>
  <c r="R587" i="1"/>
  <c r="N587" i="1"/>
  <c r="AA586" i="1"/>
  <c r="AE586" i="1" s="1"/>
  <c r="U586" i="1"/>
  <c r="R586" i="1"/>
  <c r="N586" i="1"/>
  <c r="AA585" i="1"/>
  <c r="AE585" i="1" s="1"/>
  <c r="U585" i="1"/>
  <c r="R585" i="1"/>
  <c r="N585" i="1"/>
  <c r="AA584" i="1"/>
  <c r="AE584" i="1" s="1"/>
  <c r="U584" i="1"/>
  <c r="R584" i="1"/>
  <c r="N584" i="1"/>
  <c r="AA583" i="1"/>
  <c r="AE583" i="1" s="1"/>
  <c r="U583" i="1"/>
  <c r="R583" i="1"/>
  <c r="N583" i="1"/>
  <c r="AA582" i="1"/>
  <c r="AE582" i="1" s="1"/>
  <c r="U582" i="1"/>
  <c r="R582" i="1"/>
  <c r="N582" i="1"/>
  <c r="AA581" i="1"/>
  <c r="AE581" i="1" s="1"/>
  <c r="U581" i="1"/>
  <c r="R581" i="1"/>
  <c r="N581" i="1"/>
  <c r="AA580" i="1"/>
  <c r="U580" i="1"/>
  <c r="R580" i="1"/>
  <c r="N580" i="1"/>
  <c r="AA579" i="1"/>
  <c r="AE579" i="1" s="1"/>
  <c r="U579" i="1"/>
  <c r="R579" i="1"/>
  <c r="N579" i="1"/>
  <c r="AA578" i="1"/>
  <c r="AE578" i="1" s="1"/>
  <c r="U578" i="1"/>
  <c r="R578" i="1"/>
  <c r="N578" i="1"/>
  <c r="AA577" i="1"/>
  <c r="AE577" i="1" s="1"/>
  <c r="U577" i="1"/>
  <c r="R577" i="1"/>
  <c r="N577" i="1"/>
  <c r="AA576" i="1"/>
  <c r="AE576" i="1" s="1"/>
  <c r="U576" i="1"/>
  <c r="R576" i="1"/>
  <c r="N576" i="1"/>
  <c r="AA575" i="1"/>
  <c r="AE575" i="1" s="1"/>
  <c r="U575" i="1"/>
  <c r="R575" i="1"/>
  <c r="N575" i="1"/>
  <c r="AA574" i="1"/>
  <c r="AE574" i="1" s="1"/>
  <c r="U574" i="1"/>
  <c r="R574" i="1"/>
  <c r="N574" i="1"/>
  <c r="AA573" i="1"/>
  <c r="AE573" i="1" s="1"/>
  <c r="U573" i="1"/>
  <c r="R573" i="1"/>
  <c r="N573" i="1"/>
  <c r="AA572" i="1"/>
  <c r="AE572" i="1" s="1"/>
  <c r="U572" i="1"/>
  <c r="R572" i="1"/>
  <c r="N572" i="1"/>
  <c r="AA571" i="1"/>
  <c r="AE571" i="1" s="1"/>
  <c r="U571" i="1"/>
  <c r="R571" i="1"/>
  <c r="N571" i="1"/>
  <c r="AA570" i="1"/>
  <c r="AE570" i="1" s="1"/>
  <c r="U570" i="1"/>
  <c r="R570" i="1"/>
  <c r="N570" i="1"/>
  <c r="AA569" i="1"/>
  <c r="U569" i="1"/>
  <c r="R569" i="1"/>
  <c r="N569" i="1"/>
  <c r="AA568" i="1"/>
  <c r="AE568" i="1" s="1"/>
  <c r="U568" i="1"/>
  <c r="R568" i="1"/>
  <c r="N568" i="1"/>
  <c r="AA567" i="1"/>
  <c r="AE567" i="1" s="1"/>
  <c r="U567" i="1"/>
  <c r="R567" i="1"/>
  <c r="N567" i="1"/>
  <c r="AA566" i="1"/>
  <c r="AE566" i="1" s="1"/>
  <c r="U566" i="1"/>
  <c r="R566" i="1"/>
  <c r="N566" i="1"/>
  <c r="AA565" i="1"/>
  <c r="U565" i="1"/>
  <c r="R565" i="1"/>
  <c r="N565" i="1"/>
  <c r="AA564" i="1"/>
  <c r="AE564" i="1" s="1"/>
  <c r="U564" i="1"/>
  <c r="R564" i="1"/>
  <c r="N564" i="1"/>
  <c r="AA563" i="1"/>
  <c r="AE563" i="1" s="1"/>
  <c r="U563" i="1"/>
  <c r="R563" i="1"/>
  <c r="N563" i="1"/>
  <c r="AA562" i="1"/>
  <c r="AE562" i="1" s="1"/>
  <c r="U562" i="1"/>
  <c r="R562" i="1"/>
  <c r="N562" i="1"/>
  <c r="AA561" i="1"/>
  <c r="AE561" i="1" s="1"/>
  <c r="U561" i="1"/>
  <c r="R561" i="1"/>
  <c r="N561" i="1"/>
  <c r="AA560" i="1"/>
  <c r="AE560" i="1" s="1"/>
  <c r="U560" i="1"/>
  <c r="R560" i="1"/>
  <c r="N560" i="1"/>
  <c r="AA559" i="1"/>
  <c r="AE559" i="1" s="1"/>
  <c r="U559" i="1"/>
  <c r="R559" i="1"/>
  <c r="N559" i="1"/>
  <c r="AA558" i="1"/>
  <c r="AE558" i="1" s="1"/>
  <c r="U558" i="1"/>
  <c r="R558" i="1"/>
  <c r="N558" i="1"/>
  <c r="AA557" i="1"/>
  <c r="AE557" i="1" s="1"/>
  <c r="U557" i="1"/>
  <c r="R557" i="1"/>
  <c r="N557" i="1"/>
  <c r="AA556" i="1"/>
  <c r="AE556" i="1" s="1"/>
  <c r="U556" i="1"/>
  <c r="R556" i="1"/>
  <c r="N556" i="1"/>
  <c r="AA555" i="1"/>
  <c r="U555" i="1"/>
  <c r="R555" i="1"/>
  <c r="N555" i="1"/>
  <c r="AA554" i="1"/>
  <c r="AE554" i="1" s="1"/>
  <c r="U554" i="1"/>
  <c r="R554" i="1"/>
  <c r="N554" i="1"/>
  <c r="AA553" i="1"/>
  <c r="AE553" i="1" s="1"/>
  <c r="U553" i="1"/>
  <c r="R553" i="1"/>
  <c r="N553" i="1"/>
  <c r="AA552" i="1"/>
  <c r="AE552" i="1" s="1"/>
  <c r="U552" i="1"/>
  <c r="R552" i="1"/>
  <c r="N552" i="1"/>
  <c r="AA551" i="1"/>
  <c r="AE551" i="1" s="1"/>
  <c r="U551" i="1"/>
  <c r="R551" i="1"/>
  <c r="N551" i="1"/>
  <c r="AA550" i="1"/>
  <c r="AE550" i="1" s="1"/>
  <c r="U550" i="1"/>
  <c r="R550" i="1"/>
  <c r="N550" i="1"/>
  <c r="AA549" i="1"/>
  <c r="AE549" i="1" s="1"/>
  <c r="U549" i="1"/>
  <c r="R549" i="1"/>
  <c r="N549" i="1"/>
  <c r="AA548" i="1"/>
  <c r="AE548" i="1" s="1"/>
  <c r="U548" i="1"/>
  <c r="R548" i="1"/>
  <c r="N548" i="1"/>
  <c r="AA547" i="1"/>
  <c r="AE547" i="1" s="1"/>
  <c r="U547" i="1"/>
  <c r="R547" i="1"/>
  <c r="N547" i="1"/>
  <c r="AA546" i="1"/>
  <c r="AE546" i="1" s="1"/>
  <c r="U546" i="1"/>
  <c r="R546" i="1"/>
  <c r="N546" i="1"/>
  <c r="AA545" i="1"/>
  <c r="AE545" i="1" s="1"/>
  <c r="U545" i="1"/>
  <c r="R545" i="1"/>
  <c r="N545" i="1"/>
  <c r="AA544" i="1"/>
  <c r="AE544" i="1" s="1"/>
  <c r="U544" i="1"/>
  <c r="R544" i="1"/>
  <c r="N544" i="1"/>
  <c r="AA543" i="1"/>
  <c r="AE543" i="1" s="1"/>
  <c r="U543" i="1"/>
  <c r="R543" i="1"/>
  <c r="N543" i="1"/>
  <c r="AA542" i="1"/>
  <c r="AE542" i="1" s="1"/>
  <c r="U542" i="1"/>
  <c r="R542" i="1"/>
  <c r="N542" i="1"/>
  <c r="AA541" i="1"/>
  <c r="AE541" i="1" s="1"/>
  <c r="U541" i="1"/>
  <c r="R541" i="1"/>
  <c r="N541" i="1"/>
  <c r="AA540" i="1"/>
  <c r="AE540" i="1" s="1"/>
  <c r="U540" i="1"/>
  <c r="R540" i="1"/>
  <c r="N540" i="1"/>
  <c r="AA539" i="1"/>
  <c r="AE539" i="1" s="1"/>
  <c r="U539" i="1"/>
  <c r="R539" i="1"/>
  <c r="N539" i="1"/>
  <c r="AA538" i="1"/>
  <c r="AE538" i="1" s="1"/>
  <c r="U538" i="1"/>
  <c r="R538" i="1"/>
  <c r="N538" i="1"/>
  <c r="AA537" i="1"/>
  <c r="AE537" i="1" s="1"/>
  <c r="U537" i="1"/>
  <c r="R537" i="1"/>
  <c r="N537" i="1"/>
  <c r="AA536" i="1"/>
  <c r="AE536" i="1" s="1"/>
  <c r="U536" i="1"/>
  <c r="R536" i="1"/>
  <c r="N536" i="1"/>
  <c r="AA535" i="1"/>
  <c r="AE535" i="1" s="1"/>
  <c r="U535" i="1"/>
  <c r="R535" i="1"/>
  <c r="N535" i="1"/>
  <c r="AA534" i="1"/>
  <c r="AE534" i="1" s="1"/>
  <c r="U534" i="1"/>
  <c r="R534" i="1"/>
  <c r="N534" i="1"/>
  <c r="AA533" i="1"/>
  <c r="AE533" i="1" s="1"/>
  <c r="U533" i="1"/>
  <c r="R533" i="1"/>
  <c r="N533" i="1"/>
  <c r="AA532" i="1"/>
  <c r="AE532" i="1" s="1"/>
  <c r="U532" i="1"/>
  <c r="R532" i="1"/>
  <c r="N532" i="1"/>
  <c r="AA531" i="1"/>
  <c r="AE531" i="1" s="1"/>
  <c r="U531" i="1"/>
  <c r="R531" i="1"/>
  <c r="N531" i="1"/>
  <c r="AA530" i="1"/>
  <c r="AE530" i="1" s="1"/>
  <c r="U530" i="1"/>
  <c r="R530" i="1"/>
  <c r="N530" i="1"/>
  <c r="AA529" i="1"/>
  <c r="AE529" i="1" s="1"/>
  <c r="U529" i="1"/>
  <c r="R529" i="1"/>
  <c r="N529" i="1"/>
  <c r="AA528" i="1"/>
  <c r="AE528" i="1" s="1"/>
  <c r="U528" i="1"/>
  <c r="R528" i="1"/>
  <c r="N528" i="1"/>
  <c r="AA527" i="1"/>
  <c r="AE527" i="1" s="1"/>
  <c r="U527" i="1"/>
  <c r="R527" i="1"/>
  <c r="N527" i="1"/>
  <c r="AA526" i="1"/>
  <c r="AE526" i="1" s="1"/>
  <c r="U526" i="1"/>
  <c r="R526" i="1"/>
  <c r="N526" i="1"/>
  <c r="AA525" i="1"/>
  <c r="AE525" i="1" s="1"/>
  <c r="U525" i="1"/>
  <c r="R525" i="1"/>
  <c r="N525" i="1"/>
  <c r="AA524" i="1"/>
  <c r="AE524" i="1" s="1"/>
  <c r="U524" i="1"/>
  <c r="R524" i="1"/>
  <c r="N524" i="1"/>
  <c r="AA523" i="1"/>
  <c r="AE523" i="1" s="1"/>
  <c r="U523" i="1"/>
  <c r="R523" i="1"/>
  <c r="N523" i="1"/>
  <c r="AA522" i="1"/>
  <c r="AE522" i="1" s="1"/>
  <c r="U522" i="1"/>
  <c r="R522" i="1"/>
  <c r="N522" i="1"/>
  <c r="AA521" i="1"/>
  <c r="AE521" i="1" s="1"/>
  <c r="U521" i="1"/>
  <c r="R521" i="1"/>
  <c r="N521" i="1"/>
  <c r="AA520" i="1"/>
  <c r="AE520" i="1" s="1"/>
  <c r="U520" i="1"/>
  <c r="R520" i="1"/>
  <c r="N520" i="1"/>
  <c r="AA519" i="1"/>
  <c r="AE519" i="1" s="1"/>
  <c r="U519" i="1"/>
  <c r="R519" i="1"/>
  <c r="N519" i="1"/>
  <c r="AA518" i="1"/>
  <c r="AE518" i="1" s="1"/>
  <c r="U518" i="1"/>
  <c r="R518" i="1"/>
  <c r="N518" i="1"/>
  <c r="AA517" i="1"/>
  <c r="AE517" i="1" s="1"/>
  <c r="U517" i="1"/>
  <c r="R517" i="1"/>
  <c r="N517" i="1"/>
  <c r="AA516" i="1"/>
  <c r="AE516" i="1" s="1"/>
  <c r="U516" i="1"/>
  <c r="R516" i="1"/>
  <c r="N516" i="1"/>
  <c r="AA515" i="1"/>
  <c r="AE515" i="1" s="1"/>
  <c r="U515" i="1"/>
  <c r="R515" i="1"/>
  <c r="N515" i="1"/>
  <c r="AA514" i="1"/>
  <c r="AE514" i="1" s="1"/>
  <c r="U514" i="1"/>
  <c r="R514" i="1"/>
  <c r="N514" i="1"/>
  <c r="AA513" i="1"/>
  <c r="AE513" i="1" s="1"/>
  <c r="U513" i="1"/>
  <c r="R513" i="1"/>
  <c r="N513" i="1"/>
  <c r="AA512" i="1"/>
  <c r="AE512" i="1" s="1"/>
  <c r="U512" i="1"/>
  <c r="R512" i="1"/>
  <c r="N512" i="1"/>
  <c r="AA511" i="1"/>
  <c r="AE511" i="1" s="1"/>
  <c r="U511" i="1"/>
  <c r="R511" i="1"/>
  <c r="N511" i="1"/>
  <c r="AA510" i="1"/>
  <c r="AE510" i="1" s="1"/>
  <c r="U510" i="1"/>
  <c r="R510" i="1"/>
  <c r="N510" i="1"/>
  <c r="AA509" i="1"/>
  <c r="AE509" i="1" s="1"/>
  <c r="U509" i="1"/>
  <c r="R509" i="1"/>
  <c r="N509" i="1"/>
  <c r="AA508" i="1"/>
  <c r="AE508" i="1" s="1"/>
  <c r="U508" i="1"/>
  <c r="R508" i="1"/>
  <c r="N508" i="1"/>
  <c r="AA507" i="1"/>
  <c r="AE507" i="1" s="1"/>
  <c r="U507" i="1"/>
  <c r="R507" i="1"/>
  <c r="N507" i="1"/>
  <c r="AA506" i="1"/>
  <c r="AE506" i="1" s="1"/>
  <c r="U506" i="1"/>
  <c r="R506" i="1"/>
  <c r="N506" i="1"/>
  <c r="AA505" i="1"/>
  <c r="AE505" i="1" s="1"/>
  <c r="U505" i="1"/>
  <c r="R505" i="1"/>
  <c r="N505" i="1"/>
  <c r="AA504" i="1"/>
  <c r="U504" i="1"/>
  <c r="R504" i="1"/>
  <c r="N504" i="1"/>
  <c r="AA503" i="1"/>
  <c r="AE503" i="1" s="1"/>
  <c r="U503" i="1"/>
  <c r="R503" i="1"/>
  <c r="N503" i="1"/>
  <c r="AA502" i="1"/>
  <c r="AE502" i="1" s="1"/>
  <c r="U502" i="1"/>
  <c r="R502" i="1"/>
  <c r="N502" i="1"/>
  <c r="AA501" i="1"/>
  <c r="AE501" i="1" s="1"/>
  <c r="U501" i="1"/>
  <c r="R501" i="1"/>
  <c r="N501" i="1"/>
  <c r="AA500" i="1"/>
  <c r="AE500" i="1" s="1"/>
  <c r="U500" i="1"/>
  <c r="R500" i="1"/>
  <c r="N500" i="1"/>
  <c r="AA499" i="1"/>
  <c r="AE499" i="1" s="1"/>
  <c r="U499" i="1"/>
  <c r="R499" i="1"/>
  <c r="N499" i="1"/>
  <c r="AA498" i="1"/>
  <c r="AE498" i="1" s="1"/>
  <c r="U498" i="1"/>
  <c r="R498" i="1"/>
  <c r="N498" i="1"/>
  <c r="AA497" i="1"/>
  <c r="AE497" i="1" s="1"/>
  <c r="U497" i="1"/>
  <c r="R497" i="1"/>
  <c r="N497" i="1"/>
  <c r="AA496" i="1"/>
  <c r="AE496" i="1" s="1"/>
  <c r="U496" i="1"/>
  <c r="R496" i="1"/>
  <c r="N496" i="1"/>
  <c r="AA495" i="1"/>
  <c r="AE495" i="1" s="1"/>
  <c r="U495" i="1"/>
  <c r="R495" i="1"/>
  <c r="N495" i="1"/>
  <c r="AA494" i="1"/>
  <c r="AE494" i="1" s="1"/>
  <c r="U494" i="1"/>
  <c r="R494" i="1"/>
  <c r="N494" i="1"/>
  <c r="AA493" i="1"/>
  <c r="AE493" i="1" s="1"/>
  <c r="U493" i="1"/>
  <c r="R493" i="1"/>
  <c r="N493" i="1"/>
  <c r="AA492" i="1"/>
  <c r="AE492" i="1" s="1"/>
  <c r="U492" i="1"/>
  <c r="R492" i="1"/>
  <c r="N492" i="1"/>
  <c r="AA491" i="1"/>
  <c r="AE491" i="1" s="1"/>
  <c r="U491" i="1"/>
  <c r="R491" i="1"/>
  <c r="N491" i="1"/>
  <c r="AA490" i="1"/>
  <c r="AE490" i="1" s="1"/>
  <c r="U490" i="1"/>
  <c r="R490" i="1"/>
  <c r="N490" i="1"/>
  <c r="AA489" i="1"/>
  <c r="AE489" i="1" s="1"/>
  <c r="U489" i="1"/>
  <c r="R489" i="1"/>
  <c r="N489" i="1"/>
  <c r="AA488" i="1"/>
  <c r="AE488" i="1" s="1"/>
  <c r="U488" i="1"/>
  <c r="R488" i="1"/>
  <c r="N488" i="1"/>
  <c r="AA487" i="1"/>
  <c r="AE487" i="1" s="1"/>
  <c r="U487" i="1"/>
  <c r="R487" i="1"/>
  <c r="N487" i="1"/>
  <c r="AA486" i="1"/>
  <c r="AE486" i="1" s="1"/>
  <c r="U486" i="1"/>
  <c r="R486" i="1"/>
  <c r="N486" i="1"/>
  <c r="AA485" i="1"/>
  <c r="AE485" i="1" s="1"/>
  <c r="U485" i="1"/>
  <c r="R485" i="1"/>
  <c r="N485" i="1"/>
  <c r="AA484" i="1"/>
  <c r="AE484" i="1" s="1"/>
  <c r="U484" i="1"/>
  <c r="R484" i="1"/>
  <c r="N484" i="1"/>
  <c r="AA483" i="1"/>
  <c r="AE483" i="1" s="1"/>
  <c r="U483" i="1"/>
  <c r="R483" i="1"/>
  <c r="N483" i="1"/>
  <c r="AA482" i="1"/>
  <c r="AE482" i="1" s="1"/>
  <c r="U482" i="1"/>
  <c r="R482" i="1"/>
  <c r="N482" i="1"/>
  <c r="AA481" i="1"/>
  <c r="AE481" i="1" s="1"/>
  <c r="U481" i="1"/>
  <c r="R481" i="1"/>
  <c r="N481" i="1"/>
  <c r="AA480" i="1"/>
  <c r="AE480" i="1" s="1"/>
  <c r="U480" i="1"/>
  <c r="R480" i="1"/>
  <c r="N480" i="1"/>
  <c r="AA479" i="1"/>
  <c r="AE479" i="1" s="1"/>
  <c r="U479" i="1"/>
  <c r="R479" i="1"/>
  <c r="N479" i="1"/>
  <c r="AA478" i="1"/>
  <c r="AE478" i="1" s="1"/>
  <c r="U478" i="1"/>
  <c r="R478" i="1"/>
  <c r="N478" i="1"/>
  <c r="AA477" i="1"/>
  <c r="AE477" i="1" s="1"/>
  <c r="U477" i="1"/>
  <c r="R477" i="1"/>
  <c r="N477" i="1"/>
  <c r="AA476" i="1"/>
  <c r="AE476" i="1" s="1"/>
  <c r="U476" i="1"/>
  <c r="R476" i="1"/>
  <c r="N476" i="1"/>
  <c r="AA475" i="1"/>
  <c r="AE475" i="1" s="1"/>
  <c r="U475" i="1"/>
  <c r="R475" i="1"/>
  <c r="N475" i="1"/>
  <c r="AA474" i="1"/>
  <c r="AE474" i="1" s="1"/>
  <c r="U474" i="1"/>
  <c r="R474" i="1"/>
  <c r="N474" i="1"/>
  <c r="AA473" i="1"/>
  <c r="AE473" i="1" s="1"/>
  <c r="U473" i="1"/>
  <c r="R473" i="1"/>
  <c r="N473" i="1"/>
  <c r="AA472" i="1"/>
  <c r="AE472" i="1" s="1"/>
  <c r="U472" i="1"/>
  <c r="R472" i="1"/>
  <c r="N472" i="1"/>
  <c r="AA471" i="1"/>
  <c r="AE471" i="1" s="1"/>
  <c r="U471" i="1"/>
  <c r="R471" i="1"/>
  <c r="N471" i="1"/>
  <c r="AA470" i="1"/>
  <c r="AE470" i="1" s="1"/>
  <c r="U470" i="1"/>
  <c r="R470" i="1"/>
  <c r="N470" i="1"/>
  <c r="AA469" i="1"/>
  <c r="AE469" i="1" s="1"/>
  <c r="U469" i="1"/>
  <c r="R469" i="1"/>
  <c r="N469" i="1"/>
  <c r="AA468" i="1"/>
  <c r="AE468" i="1" s="1"/>
  <c r="U468" i="1"/>
  <c r="R468" i="1"/>
  <c r="N468" i="1"/>
  <c r="AA467" i="1"/>
  <c r="AE467" i="1" s="1"/>
  <c r="U467" i="1"/>
  <c r="R467" i="1"/>
  <c r="N467" i="1"/>
  <c r="AA466" i="1"/>
  <c r="AE466" i="1" s="1"/>
  <c r="U466" i="1"/>
  <c r="R466" i="1"/>
  <c r="N466" i="1"/>
  <c r="AA465" i="1"/>
  <c r="AE465" i="1" s="1"/>
  <c r="U465" i="1"/>
  <c r="R465" i="1"/>
  <c r="N465" i="1"/>
  <c r="AA464" i="1"/>
  <c r="AE464" i="1" s="1"/>
  <c r="U464" i="1"/>
  <c r="R464" i="1"/>
  <c r="N464" i="1"/>
  <c r="AA463" i="1"/>
  <c r="AE463" i="1" s="1"/>
  <c r="U463" i="1"/>
  <c r="R463" i="1"/>
  <c r="N463" i="1"/>
  <c r="AA462" i="1"/>
  <c r="AE462" i="1" s="1"/>
  <c r="U462" i="1"/>
  <c r="R462" i="1"/>
  <c r="N462" i="1"/>
  <c r="AA461" i="1"/>
  <c r="AE461" i="1" s="1"/>
  <c r="U461" i="1"/>
  <c r="R461" i="1"/>
  <c r="N461" i="1"/>
  <c r="AA460" i="1"/>
  <c r="AE460" i="1" s="1"/>
  <c r="U460" i="1"/>
  <c r="R460" i="1"/>
  <c r="N460" i="1"/>
  <c r="AA459" i="1"/>
  <c r="AE459" i="1" s="1"/>
  <c r="U459" i="1"/>
  <c r="R459" i="1"/>
  <c r="N459" i="1"/>
  <c r="AA458" i="1"/>
  <c r="AE458" i="1" s="1"/>
  <c r="U458" i="1"/>
  <c r="R458" i="1"/>
  <c r="N458" i="1"/>
  <c r="AA457" i="1"/>
  <c r="AE457" i="1" s="1"/>
  <c r="U457" i="1"/>
  <c r="R457" i="1"/>
  <c r="N457" i="1"/>
  <c r="AA456" i="1"/>
  <c r="AE456" i="1" s="1"/>
  <c r="U456" i="1"/>
  <c r="R456" i="1"/>
  <c r="N456" i="1"/>
  <c r="AA455" i="1"/>
  <c r="AE455" i="1" s="1"/>
  <c r="U455" i="1"/>
  <c r="R455" i="1"/>
  <c r="N455" i="1"/>
  <c r="AA454" i="1"/>
  <c r="AE454" i="1" s="1"/>
  <c r="U454" i="1"/>
  <c r="R454" i="1"/>
  <c r="N454" i="1"/>
  <c r="AA453" i="1"/>
  <c r="AE453" i="1" s="1"/>
  <c r="U453" i="1"/>
  <c r="R453" i="1"/>
  <c r="N453" i="1"/>
  <c r="AA452" i="1"/>
  <c r="AE452" i="1" s="1"/>
  <c r="U452" i="1"/>
  <c r="R452" i="1"/>
  <c r="N452" i="1"/>
  <c r="AA451" i="1"/>
  <c r="AE451" i="1" s="1"/>
  <c r="U451" i="1"/>
  <c r="R451" i="1"/>
  <c r="N451" i="1"/>
  <c r="AA450" i="1"/>
  <c r="AE450" i="1" s="1"/>
  <c r="U450" i="1"/>
  <c r="R450" i="1"/>
  <c r="N450" i="1"/>
  <c r="AA449" i="1"/>
  <c r="U449" i="1"/>
  <c r="R449" i="1"/>
  <c r="N449" i="1"/>
  <c r="AA448" i="1"/>
  <c r="AE448" i="1" s="1"/>
  <c r="U448" i="1"/>
  <c r="R448" i="1"/>
  <c r="N448" i="1"/>
  <c r="AA447" i="1"/>
  <c r="AE447" i="1" s="1"/>
  <c r="U447" i="1"/>
  <c r="R447" i="1"/>
  <c r="N447" i="1"/>
  <c r="AA446" i="1"/>
  <c r="AE446" i="1" s="1"/>
  <c r="U446" i="1"/>
  <c r="R446" i="1"/>
  <c r="N446" i="1"/>
  <c r="AA445" i="1"/>
  <c r="AE445" i="1" s="1"/>
  <c r="U445" i="1"/>
  <c r="R445" i="1"/>
  <c r="N445" i="1"/>
  <c r="AA444" i="1"/>
  <c r="AE444" i="1" s="1"/>
  <c r="U444" i="1"/>
  <c r="R444" i="1"/>
  <c r="N444" i="1"/>
  <c r="AA443" i="1"/>
  <c r="AE443" i="1" s="1"/>
  <c r="U443" i="1"/>
  <c r="R443" i="1"/>
  <c r="N443" i="1"/>
  <c r="AA442" i="1"/>
  <c r="AE442" i="1" s="1"/>
  <c r="U442" i="1"/>
  <c r="R442" i="1"/>
  <c r="N442" i="1"/>
  <c r="AA441" i="1"/>
  <c r="AE441" i="1" s="1"/>
  <c r="U441" i="1"/>
  <c r="R441" i="1"/>
  <c r="N441" i="1"/>
  <c r="AA440" i="1"/>
  <c r="AE440" i="1" s="1"/>
  <c r="U440" i="1"/>
  <c r="R440" i="1"/>
  <c r="N440" i="1"/>
  <c r="AA439" i="1"/>
  <c r="AE439" i="1" s="1"/>
  <c r="U439" i="1"/>
  <c r="R439" i="1"/>
  <c r="N439" i="1"/>
  <c r="AA438" i="1"/>
  <c r="AE438" i="1" s="1"/>
  <c r="U438" i="1"/>
  <c r="R438" i="1"/>
  <c r="N438" i="1"/>
  <c r="AA437" i="1"/>
  <c r="AE437" i="1" s="1"/>
  <c r="U437" i="1"/>
  <c r="R437" i="1"/>
  <c r="N437" i="1"/>
  <c r="AA436" i="1"/>
  <c r="AE436" i="1" s="1"/>
  <c r="U436" i="1"/>
  <c r="R436" i="1"/>
  <c r="N436" i="1"/>
  <c r="AA435" i="1"/>
  <c r="AE435" i="1" s="1"/>
  <c r="U435" i="1"/>
  <c r="R435" i="1"/>
  <c r="N435" i="1"/>
  <c r="AA434" i="1"/>
  <c r="AE434" i="1" s="1"/>
  <c r="U434" i="1"/>
  <c r="R434" i="1"/>
  <c r="N434" i="1"/>
  <c r="AA433" i="1"/>
  <c r="AE433" i="1" s="1"/>
  <c r="U433" i="1"/>
  <c r="R433" i="1"/>
  <c r="N433" i="1"/>
  <c r="AA432" i="1"/>
  <c r="AE432" i="1" s="1"/>
  <c r="U432" i="1"/>
  <c r="R432" i="1"/>
  <c r="N432" i="1"/>
  <c r="AA431" i="1"/>
  <c r="AE431" i="1" s="1"/>
  <c r="U431" i="1"/>
  <c r="R431" i="1"/>
  <c r="N431" i="1"/>
  <c r="AA430" i="1"/>
  <c r="AE430" i="1" s="1"/>
  <c r="U430" i="1"/>
  <c r="R430" i="1"/>
  <c r="N430" i="1"/>
  <c r="AA429" i="1"/>
  <c r="AE429" i="1" s="1"/>
  <c r="U429" i="1"/>
  <c r="R429" i="1"/>
  <c r="N429" i="1"/>
  <c r="AA428" i="1"/>
  <c r="AE428" i="1" s="1"/>
  <c r="U428" i="1"/>
  <c r="R428" i="1"/>
  <c r="N428" i="1"/>
  <c r="AA427" i="1"/>
  <c r="AE427" i="1" s="1"/>
  <c r="U427" i="1"/>
  <c r="R427" i="1"/>
  <c r="N427" i="1"/>
  <c r="AA426" i="1"/>
  <c r="AE426" i="1" s="1"/>
  <c r="U426" i="1"/>
  <c r="R426" i="1"/>
  <c r="N426" i="1"/>
  <c r="AA425" i="1"/>
  <c r="AE425" i="1" s="1"/>
  <c r="U425" i="1"/>
  <c r="R425" i="1"/>
  <c r="N425" i="1"/>
  <c r="AA424" i="1"/>
  <c r="AE424" i="1" s="1"/>
  <c r="U424" i="1"/>
  <c r="R424" i="1"/>
  <c r="N424" i="1"/>
  <c r="AA423" i="1"/>
  <c r="AE423" i="1" s="1"/>
  <c r="U423" i="1"/>
  <c r="R423" i="1"/>
  <c r="N423" i="1"/>
  <c r="AA422" i="1"/>
  <c r="AE422" i="1" s="1"/>
  <c r="U422" i="1"/>
  <c r="R422" i="1"/>
  <c r="N422" i="1"/>
  <c r="AA421" i="1"/>
  <c r="AE421" i="1" s="1"/>
  <c r="U421" i="1"/>
  <c r="R421" i="1"/>
  <c r="N421" i="1"/>
  <c r="AA420" i="1"/>
  <c r="AE420" i="1" s="1"/>
  <c r="U420" i="1"/>
  <c r="R420" i="1"/>
  <c r="N420" i="1"/>
  <c r="AA419" i="1"/>
  <c r="AE419" i="1" s="1"/>
  <c r="U419" i="1"/>
  <c r="R419" i="1"/>
  <c r="N419" i="1"/>
  <c r="AA418" i="1"/>
  <c r="AE418" i="1" s="1"/>
  <c r="U418" i="1"/>
  <c r="R418" i="1"/>
  <c r="N418" i="1"/>
  <c r="AA417" i="1"/>
  <c r="AE417" i="1" s="1"/>
  <c r="U417" i="1"/>
  <c r="R417" i="1"/>
  <c r="N417" i="1"/>
  <c r="AA416" i="1"/>
  <c r="AE416" i="1" s="1"/>
  <c r="U416" i="1"/>
  <c r="R416" i="1"/>
  <c r="N416" i="1"/>
  <c r="AA415" i="1"/>
  <c r="AE415" i="1" s="1"/>
  <c r="U415" i="1"/>
  <c r="R415" i="1"/>
  <c r="N415" i="1"/>
  <c r="AA414" i="1"/>
  <c r="AE414" i="1" s="1"/>
  <c r="U414" i="1"/>
  <c r="R414" i="1"/>
  <c r="N414" i="1"/>
  <c r="AA413" i="1"/>
  <c r="AE413" i="1" s="1"/>
  <c r="U413" i="1"/>
  <c r="R413" i="1"/>
  <c r="N413" i="1"/>
  <c r="AA412" i="1"/>
  <c r="AE412" i="1" s="1"/>
  <c r="U412" i="1"/>
  <c r="R412" i="1"/>
  <c r="N412" i="1"/>
  <c r="AA411" i="1"/>
  <c r="AE411" i="1" s="1"/>
  <c r="U411" i="1"/>
  <c r="R411" i="1"/>
  <c r="N411" i="1"/>
  <c r="AA410" i="1"/>
  <c r="AE410" i="1" s="1"/>
  <c r="U410" i="1"/>
  <c r="R410" i="1"/>
  <c r="N410" i="1"/>
  <c r="AA409" i="1"/>
  <c r="AE409" i="1" s="1"/>
  <c r="U409" i="1"/>
  <c r="R409" i="1"/>
  <c r="N409" i="1"/>
  <c r="AA408" i="1"/>
  <c r="AE408" i="1" s="1"/>
  <c r="U408" i="1"/>
  <c r="R408" i="1"/>
  <c r="N408" i="1"/>
  <c r="AA407" i="1"/>
  <c r="AE407" i="1" s="1"/>
  <c r="U407" i="1"/>
  <c r="R407" i="1"/>
  <c r="N407" i="1"/>
  <c r="AA406" i="1"/>
  <c r="AE406" i="1" s="1"/>
  <c r="U406" i="1"/>
  <c r="R406" i="1"/>
  <c r="N406" i="1"/>
  <c r="AA405" i="1"/>
  <c r="AE405" i="1" s="1"/>
  <c r="U405" i="1"/>
  <c r="R405" i="1"/>
  <c r="N405" i="1"/>
  <c r="AA404" i="1"/>
  <c r="AE404" i="1" s="1"/>
  <c r="U404" i="1"/>
  <c r="R404" i="1"/>
  <c r="N404" i="1"/>
  <c r="AA403" i="1"/>
  <c r="AE403" i="1" s="1"/>
  <c r="U403" i="1"/>
  <c r="R403" i="1"/>
  <c r="N403" i="1"/>
  <c r="AA402" i="1"/>
  <c r="AE402" i="1" s="1"/>
  <c r="U402" i="1"/>
  <c r="R402" i="1"/>
  <c r="N402" i="1"/>
  <c r="AA401" i="1"/>
  <c r="AE401" i="1" s="1"/>
  <c r="U401" i="1"/>
  <c r="R401" i="1"/>
  <c r="N401" i="1"/>
  <c r="AA400" i="1"/>
  <c r="AE400" i="1" s="1"/>
  <c r="U400" i="1"/>
  <c r="R400" i="1"/>
  <c r="N400" i="1"/>
  <c r="AA399" i="1"/>
  <c r="AE399" i="1" s="1"/>
  <c r="U399" i="1"/>
  <c r="R399" i="1"/>
  <c r="N399" i="1"/>
  <c r="AA398" i="1"/>
  <c r="AE398" i="1" s="1"/>
  <c r="U398" i="1"/>
  <c r="R398" i="1"/>
  <c r="N398" i="1"/>
  <c r="AA397" i="1"/>
  <c r="AE397" i="1" s="1"/>
  <c r="U397" i="1"/>
  <c r="R397" i="1"/>
  <c r="N397" i="1"/>
  <c r="AA396" i="1"/>
  <c r="AE396" i="1" s="1"/>
  <c r="U396" i="1"/>
  <c r="R396" i="1"/>
  <c r="N396" i="1"/>
  <c r="AA395" i="1"/>
  <c r="AE395" i="1" s="1"/>
  <c r="U395" i="1"/>
  <c r="R395" i="1"/>
  <c r="N395" i="1"/>
  <c r="AA394" i="1"/>
  <c r="AE394" i="1" s="1"/>
  <c r="U394" i="1"/>
  <c r="R394" i="1"/>
  <c r="N394" i="1"/>
  <c r="AA393" i="1"/>
  <c r="AE393" i="1" s="1"/>
  <c r="U393" i="1"/>
  <c r="R393" i="1"/>
  <c r="N393" i="1"/>
  <c r="AA392" i="1"/>
  <c r="AE392" i="1" s="1"/>
  <c r="U392" i="1"/>
  <c r="R392" i="1"/>
  <c r="N392" i="1"/>
  <c r="AA391" i="1"/>
  <c r="AE391" i="1" s="1"/>
  <c r="U391" i="1"/>
  <c r="R391" i="1"/>
  <c r="N391" i="1"/>
  <c r="AA390" i="1"/>
  <c r="AE390" i="1" s="1"/>
  <c r="U390" i="1"/>
  <c r="R390" i="1"/>
  <c r="N390" i="1"/>
  <c r="AA389" i="1"/>
  <c r="AE389" i="1" s="1"/>
  <c r="U389" i="1"/>
  <c r="R389" i="1"/>
  <c r="N389" i="1"/>
  <c r="AA388" i="1"/>
  <c r="AE388" i="1" s="1"/>
  <c r="U388" i="1"/>
  <c r="R388" i="1"/>
  <c r="N388" i="1"/>
  <c r="AA387" i="1"/>
  <c r="AE387" i="1" s="1"/>
  <c r="U387" i="1"/>
  <c r="R387" i="1"/>
  <c r="N387" i="1"/>
  <c r="AA386" i="1"/>
  <c r="AE386" i="1" s="1"/>
  <c r="U386" i="1"/>
  <c r="R386" i="1"/>
  <c r="N386" i="1"/>
  <c r="AA385" i="1"/>
  <c r="AE385" i="1" s="1"/>
  <c r="U385" i="1"/>
  <c r="R385" i="1"/>
  <c r="N385" i="1"/>
  <c r="AA384" i="1"/>
  <c r="AE384" i="1" s="1"/>
  <c r="U384" i="1"/>
  <c r="R384" i="1"/>
  <c r="N384" i="1"/>
  <c r="AA383" i="1"/>
  <c r="AE383" i="1" s="1"/>
  <c r="U383" i="1"/>
  <c r="R383" i="1"/>
  <c r="N383" i="1"/>
  <c r="AA382" i="1"/>
  <c r="AE382" i="1" s="1"/>
  <c r="U382" i="1"/>
  <c r="R382" i="1"/>
  <c r="N382" i="1"/>
  <c r="AA381" i="1"/>
  <c r="AE381" i="1" s="1"/>
  <c r="U381" i="1"/>
  <c r="R381" i="1"/>
  <c r="N381" i="1"/>
  <c r="AA380" i="1"/>
  <c r="AE380" i="1" s="1"/>
  <c r="U380" i="1"/>
  <c r="R380" i="1"/>
  <c r="N380" i="1"/>
  <c r="AA379" i="1"/>
  <c r="AE379" i="1" s="1"/>
  <c r="U379" i="1"/>
  <c r="R379" i="1"/>
  <c r="N379" i="1"/>
  <c r="AA378" i="1"/>
  <c r="AE378" i="1" s="1"/>
  <c r="U378" i="1"/>
  <c r="R378" i="1"/>
  <c r="N378" i="1"/>
  <c r="AA377" i="1"/>
  <c r="AE377" i="1" s="1"/>
  <c r="U377" i="1"/>
  <c r="R377" i="1"/>
  <c r="N377" i="1"/>
  <c r="AA376" i="1"/>
  <c r="AE376" i="1" s="1"/>
  <c r="U376" i="1"/>
  <c r="R376" i="1"/>
  <c r="N376" i="1"/>
  <c r="AA375" i="1"/>
  <c r="AE375" i="1" s="1"/>
  <c r="U375" i="1"/>
  <c r="R375" i="1"/>
  <c r="N375" i="1"/>
  <c r="AA374" i="1"/>
  <c r="AE374" i="1" s="1"/>
  <c r="U374" i="1"/>
  <c r="R374" i="1"/>
  <c r="N374" i="1"/>
  <c r="AA373" i="1"/>
  <c r="AE373" i="1" s="1"/>
  <c r="U373" i="1"/>
  <c r="R373" i="1"/>
  <c r="N373" i="1"/>
  <c r="AA372" i="1"/>
  <c r="AE372" i="1" s="1"/>
  <c r="U372" i="1"/>
  <c r="R372" i="1"/>
  <c r="N372" i="1"/>
  <c r="AA371" i="1"/>
  <c r="AE371" i="1" s="1"/>
  <c r="U371" i="1"/>
  <c r="R371" i="1"/>
  <c r="N371" i="1"/>
  <c r="AA370" i="1"/>
  <c r="AE370" i="1" s="1"/>
  <c r="U370" i="1"/>
  <c r="R370" i="1"/>
  <c r="N370" i="1"/>
  <c r="AA369" i="1"/>
  <c r="AE369" i="1" s="1"/>
  <c r="U369" i="1"/>
  <c r="R369" i="1"/>
  <c r="N369" i="1"/>
  <c r="AA368" i="1"/>
  <c r="AE368" i="1" s="1"/>
  <c r="U368" i="1"/>
  <c r="R368" i="1"/>
  <c r="N368" i="1"/>
  <c r="AA367" i="1"/>
  <c r="AE367" i="1" s="1"/>
  <c r="U367" i="1"/>
  <c r="R367" i="1"/>
  <c r="N367" i="1"/>
  <c r="AA366" i="1"/>
  <c r="AE366" i="1" s="1"/>
  <c r="U366" i="1"/>
  <c r="R366" i="1"/>
  <c r="N366" i="1"/>
  <c r="AA365" i="1"/>
  <c r="AE365" i="1" s="1"/>
  <c r="U365" i="1"/>
  <c r="R365" i="1"/>
  <c r="N365" i="1"/>
  <c r="AA364" i="1"/>
  <c r="AE364" i="1" s="1"/>
  <c r="U364" i="1"/>
  <c r="R364" i="1"/>
  <c r="N364" i="1"/>
  <c r="AA363" i="1"/>
  <c r="AE363" i="1" s="1"/>
  <c r="U363" i="1"/>
  <c r="R363" i="1"/>
  <c r="N363" i="1"/>
  <c r="AA362" i="1"/>
  <c r="AE362" i="1" s="1"/>
  <c r="U362" i="1"/>
  <c r="R362" i="1"/>
  <c r="N362" i="1"/>
  <c r="AA361" i="1"/>
  <c r="AE361" i="1" s="1"/>
  <c r="U361" i="1"/>
  <c r="R361" i="1"/>
  <c r="N361" i="1"/>
  <c r="AA360" i="1"/>
  <c r="AE360" i="1" s="1"/>
  <c r="U360" i="1"/>
  <c r="R360" i="1"/>
  <c r="N360" i="1"/>
  <c r="AA359" i="1"/>
  <c r="AE359" i="1" s="1"/>
  <c r="U359" i="1"/>
  <c r="R359" i="1"/>
  <c r="N359" i="1"/>
  <c r="AA358" i="1"/>
  <c r="AE358" i="1" s="1"/>
  <c r="U358" i="1"/>
  <c r="R358" i="1"/>
  <c r="N358" i="1"/>
  <c r="AC357" i="1"/>
  <c r="U357" i="1"/>
  <c r="R357" i="1"/>
  <c r="N357" i="1"/>
  <c r="AA356" i="1"/>
  <c r="U356" i="1"/>
  <c r="R356" i="1"/>
  <c r="AA355" i="1"/>
  <c r="AE355" i="1" s="1"/>
  <c r="U355" i="1"/>
  <c r="R355" i="1"/>
  <c r="N355" i="1"/>
  <c r="AA354" i="1"/>
  <c r="AE354" i="1" s="1"/>
  <c r="U354" i="1"/>
  <c r="R354" i="1"/>
  <c r="N354" i="1"/>
  <c r="AA353" i="1"/>
  <c r="AE353" i="1" s="1"/>
  <c r="U353" i="1"/>
  <c r="R353" i="1"/>
  <c r="N353" i="1"/>
  <c r="AA352" i="1"/>
  <c r="AE352" i="1" s="1"/>
  <c r="U352" i="1"/>
  <c r="R352" i="1"/>
  <c r="N352" i="1"/>
  <c r="AA351" i="1"/>
  <c r="AE351" i="1" s="1"/>
  <c r="U351" i="1"/>
  <c r="R351" i="1"/>
  <c r="N351" i="1"/>
  <c r="AA350" i="1"/>
  <c r="AE350" i="1" s="1"/>
  <c r="U350" i="1"/>
  <c r="R350" i="1"/>
  <c r="AA349" i="1"/>
  <c r="AE349" i="1" s="1"/>
  <c r="U349" i="1"/>
  <c r="Q349" i="1"/>
  <c r="R349" i="1" s="1"/>
  <c r="N349" i="1"/>
  <c r="AA348" i="1"/>
  <c r="AE348" i="1" s="1"/>
  <c r="U348" i="1"/>
  <c r="Q348" i="1"/>
  <c r="R348" i="1" s="1"/>
  <c r="N348" i="1"/>
  <c r="AA347" i="1"/>
  <c r="AE347" i="1" s="1"/>
  <c r="U347" i="1"/>
  <c r="R347" i="1"/>
  <c r="N347" i="1"/>
  <c r="AA346" i="1"/>
  <c r="AE346" i="1" s="1"/>
  <c r="U346" i="1"/>
  <c r="R346" i="1"/>
  <c r="N346" i="1"/>
  <c r="AA345" i="1"/>
  <c r="AE345" i="1" s="1"/>
  <c r="U345" i="1"/>
  <c r="R345" i="1"/>
  <c r="N345" i="1"/>
  <c r="AA344" i="1"/>
  <c r="AE344" i="1" s="1"/>
  <c r="U344" i="1"/>
  <c r="Q344" i="1"/>
  <c r="R344" i="1" s="1"/>
  <c r="N344" i="1"/>
  <c r="AA343" i="1"/>
  <c r="AE343" i="1" s="1"/>
  <c r="U343" i="1"/>
  <c r="R343" i="1"/>
  <c r="N343" i="1"/>
  <c r="AA342" i="1"/>
  <c r="AE342" i="1" s="1"/>
  <c r="U342" i="1"/>
  <c r="R342" i="1"/>
  <c r="N342" i="1"/>
  <c r="J342" i="1"/>
  <c r="AA341" i="1"/>
  <c r="AE341" i="1" s="1"/>
  <c r="U341" i="1"/>
  <c r="Q341" i="1"/>
  <c r="R341" i="1" s="1"/>
  <c r="N341" i="1"/>
  <c r="AA340" i="1"/>
  <c r="AE340" i="1" s="1"/>
  <c r="U340" i="1"/>
  <c r="R340" i="1"/>
  <c r="N340" i="1"/>
  <c r="AA339" i="1"/>
  <c r="AE339" i="1" s="1"/>
  <c r="U339" i="1"/>
  <c r="R339" i="1"/>
  <c r="N339" i="1"/>
  <c r="AA338" i="1"/>
  <c r="AE338" i="1" s="1"/>
  <c r="U338" i="1"/>
  <c r="Q338" i="1"/>
  <c r="R338" i="1" s="1"/>
  <c r="N338" i="1"/>
  <c r="AA337" i="1"/>
  <c r="AE337" i="1" s="1"/>
  <c r="U337" i="1"/>
  <c r="Q337" i="1"/>
  <c r="R337" i="1" s="1"/>
  <c r="N337" i="1"/>
  <c r="AA336" i="1"/>
  <c r="AE336" i="1" s="1"/>
  <c r="U336" i="1"/>
  <c r="R336" i="1"/>
  <c r="N336" i="1"/>
  <c r="AA335" i="1"/>
  <c r="AE335" i="1" s="1"/>
  <c r="U335" i="1"/>
  <c r="Q335" i="1"/>
  <c r="R335" i="1" s="1"/>
  <c r="N335" i="1"/>
  <c r="AA334" i="1"/>
  <c r="AE334" i="1" s="1"/>
  <c r="U334" i="1"/>
  <c r="R334" i="1"/>
  <c r="N334" i="1"/>
  <c r="AA333" i="1"/>
  <c r="AE333" i="1" s="1"/>
  <c r="U333" i="1"/>
  <c r="Q333" i="1"/>
  <c r="R333" i="1" s="1"/>
  <c r="N333" i="1"/>
  <c r="AA332" i="1"/>
  <c r="AE332" i="1" s="1"/>
  <c r="U332" i="1"/>
  <c r="Q332" i="1"/>
  <c r="R332" i="1" s="1"/>
  <c r="N332" i="1"/>
  <c r="AA331" i="1"/>
  <c r="AE331" i="1" s="1"/>
  <c r="U331" i="1"/>
  <c r="Q331" i="1"/>
  <c r="R331" i="1" s="1"/>
  <c r="N331" i="1"/>
  <c r="AA330" i="1"/>
  <c r="AE330" i="1" s="1"/>
  <c r="U330" i="1"/>
  <c r="Q330" i="1"/>
  <c r="R330" i="1" s="1"/>
  <c r="N330" i="1"/>
  <c r="Z329" i="1"/>
  <c r="AA329" i="1" s="1"/>
  <c r="AE329" i="1" s="1"/>
  <c r="U329" i="1"/>
  <c r="Q329" i="1"/>
  <c r="R329" i="1" s="1"/>
  <c r="N329" i="1"/>
  <c r="AA328" i="1"/>
  <c r="AE328" i="1" s="1"/>
  <c r="U328" i="1"/>
  <c r="Q328" i="1"/>
  <c r="R328" i="1" s="1"/>
  <c r="M328" i="1"/>
  <c r="N328" i="1" s="1"/>
  <c r="AA327" i="1"/>
  <c r="AE327" i="1" s="1"/>
  <c r="U327" i="1"/>
  <c r="Q327" i="1"/>
  <c r="R327" i="1" s="1"/>
  <c r="N327" i="1"/>
  <c r="AA326" i="1"/>
  <c r="AE326" i="1" s="1"/>
  <c r="U326" i="1"/>
  <c r="Q326" i="1"/>
  <c r="R326" i="1" s="1"/>
  <c r="N326" i="1"/>
  <c r="AA325" i="1"/>
  <c r="AE325" i="1" s="1"/>
  <c r="U325" i="1"/>
  <c r="R325" i="1"/>
  <c r="N325" i="1"/>
  <c r="AA324" i="1"/>
  <c r="AE324" i="1" s="1"/>
  <c r="U324" i="1"/>
  <c r="Q324" i="1"/>
  <c r="R324" i="1" s="1"/>
  <c r="N324" i="1"/>
  <c r="AA323" i="1"/>
  <c r="AE323" i="1" s="1"/>
  <c r="U323" i="1"/>
  <c r="R323" i="1"/>
  <c r="N323" i="1"/>
  <c r="AA322" i="1"/>
  <c r="AE322" i="1" s="1"/>
  <c r="U322" i="1"/>
  <c r="Q322" i="1"/>
  <c r="R322" i="1" s="1"/>
  <c r="N322" i="1"/>
  <c r="AA321" i="1"/>
  <c r="AC321" i="1" s="1"/>
  <c r="U321" i="1"/>
  <c r="V321" i="1" s="1"/>
  <c r="W321" i="1" s="1"/>
  <c r="AA320" i="1"/>
  <c r="U320" i="1"/>
  <c r="V320" i="1" s="1"/>
  <c r="AA319" i="1"/>
  <c r="AE319" i="1" s="1"/>
  <c r="U319" i="1"/>
  <c r="Q319" i="1"/>
  <c r="R319" i="1" s="1"/>
  <c r="N319" i="1"/>
  <c r="AA318" i="1"/>
  <c r="AC318" i="1" s="1"/>
  <c r="U318" i="1"/>
  <c r="R318" i="1"/>
  <c r="AA317" i="1"/>
  <c r="AE317" i="1" s="1"/>
  <c r="U317" i="1"/>
  <c r="R317" i="1"/>
  <c r="N317" i="1"/>
  <c r="AA316" i="1"/>
  <c r="AE316" i="1" s="1"/>
  <c r="U316" i="1"/>
  <c r="R316" i="1"/>
  <c r="N316" i="1"/>
  <c r="AA315" i="1"/>
  <c r="AE315" i="1" s="1"/>
  <c r="U315" i="1"/>
  <c r="R315" i="1"/>
  <c r="N315" i="1"/>
  <c r="AA314" i="1"/>
  <c r="AE314" i="1" s="1"/>
  <c r="U314" i="1"/>
  <c r="R314" i="1"/>
  <c r="N314" i="1"/>
  <c r="AA313" i="1"/>
  <c r="AE313" i="1" s="1"/>
  <c r="U313" i="1"/>
  <c r="R313" i="1"/>
  <c r="N313" i="1"/>
  <c r="AA312" i="1"/>
  <c r="AE312" i="1" s="1"/>
  <c r="U312" i="1"/>
  <c r="R312" i="1"/>
  <c r="N312" i="1"/>
  <c r="AA311" i="1"/>
  <c r="AE311" i="1" s="1"/>
  <c r="U311" i="1"/>
  <c r="R311" i="1"/>
  <c r="N311" i="1"/>
  <c r="AA310" i="1"/>
  <c r="AE310" i="1" s="1"/>
  <c r="U310" i="1"/>
  <c r="R310" i="1"/>
  <c r="N310" i="1"/>
  <c r="AA309" i="1"/>
  <c r="U309" i="1"/>
  <c r="Q309" i="1"/>
  <c r="R309" i="1" s="1"/>
  <c r="N309" i="1"/>
  <c r="AA308" i="1"/>
  <c r="AE308" i="1" s="1"/>
  <c r="U308" i="1"/>
  <c r="R308" i="1"/>
  <c r="N308" i="1"/>
  <c r="AA307" i="1"/>
  <c r="AE307" i="1" s="1"/>
  <c r="U307" i="1"/>
  <c r="Q307" i="1"/>
  <c r="R307" i="1" s="1"/>
  <c r="N307" i="1"/>
  <c r="AA306" i="1"/>
  <c r="AC306" i="1" s="1"/>
  <c r="U306" i="1"/>
  <c r="V306" i="1" s="1"/>
  <c r="AA305" i="1"/>
  <c r="U305" i="1"/>
  <c r="V305" i="1" s="1"/>
  <c r="AA304" i="1"/>
  <c r="AE304" i="1" s="1"/>
  <c r="U304" i="1"/>
  <c r="R304" i="1"/>
  <c r="N304" i="1"/>
  <c r="AA303" i="1"/>
  <c r="AE303" i="1" s="1"/>
  <c r="U303" i="1"/>
  <c r="R303" i="1"/>
  <c r="N303" i="1"/>
  <c r="Y302" i="1"/>
  <c r="AA302" i="1" s="1"/>
  <c r="AE302" i="1" s="1"/>
  <c r="U302" i="1"/>
  <c r="R302" i="1"/>
  <c r="N302" i="1"/>
  <c r="AA301" i="1"/>
  <c r="AE301" i="1" s="1"/>
  <c r="U301" i="1"/>
  <c r="R301" i="1"/>
  <c r="N301" i="1"/>
  <c r="AA300" i="1"/>
  <c r="AE300" i="1" s="1"/>
  <c r="U300" i="1"/>
  <c r="R300" i="1"/>
  <c r="N300" i="1"/>
  <c r="AA299" i="1"/>
  <c r="AE299" i="1" s="1"/>
  <c r="U299" i="1"/>
  <c r="Q299" i="1"/>
  <c r="R299" i="1" s="1"/>
  <c r="AA298" i="1"/>
  <c r="AE298" i="1" s="1"/>
  <c r="U298" i="1"/>
  <c r="Q298" i="1"/>
  <c r="R298" i="1" s="1"/>
  <c r="N298" i="1"/>
  <c r="AA297" i="1"/>
  <c r="AE297" i="1" s="1"/>
  <c r="U297" i="1"/>
  <c r="R297" i="1"/>
  <c r="N297" i="1"/>
  <c r="AA296" i="1"/>
  <c r="AE296" i="1" s="1"/>
  <c r="U296" i="1"/>
  <c r="R296" i="1"/>
  <c r="N296" i="1"/>
  <c r="AA295" i="1"/>
  <c r="U295" i="1"/>
  <c r="Q295" i="1"/>
  <c r="R295" i="1" s="1"/>
  <c r="N295" i="1"/>
  <c r="AA294" i="1"/>
  <c r="AE294" i="1" s="1"/>
  <c r="U294" i="1"/>
  <c r="Q294" i="1"/>
  <c r="R294" i="1" s="1"/>
  <c r="N294" i="1"/>
  <c r="AA293" i="1"/>
  <c r="AE293" i="1" s="1"/>
  <c r="U293" i="1"/>
  <c r="V293" i="1" s="1"/>
  <c r="Z292" i="1"/>
  <c r="AA292" i="1" s="1"/>
  <c r="AE292" i="1" s="1"/>
  <c r="U292" i="1"/>
  <c r="Q292" i="1"/>
  <c r="R292" i="1" s="1"/>
  <c r="M292" i="1"/>
  <c r="N292" i="1" s="1"/>
  <c r="AA291" i="1"/>
  <c r="AE291" i="1" s="1"/>
  <c r="U291" i="1"/>
  <c r="R291" i="1"/>
  <c r="N291" i="1"/>
  <c r="AA290" i="1"/>
  <c r="AE290" i="1" s="1"/>
  <c r="U290" i="1"/>
  <c r="R290" i="1"/>
  <c r="N290" i="1"/>
  <c r="AA289" i="1"/>
  <c r="AE289" i="1" s="1"/>
  <c r="U289" i="1"/>
  <c r="R289" i="1"/>
  <c r="N289" i="1"/>
  <c r="AA288" i="1"/>
  <c r="AE288" i="1" s="1"/>
  <c r="U288" i="1"/>
  <c r="R288" i="1"/>
  <c r="N288" i="1"/>
  <c r="AA287" i="1"/>
  <c r="AE287" i="1" s="1"/>
  <c r="U287" i="1"/>
  <c r="R287" i="1"/>
  <c r="N287" i="1"/>
  <c r="AA286" i="1"/>
  <c r="AE286" i="1" s="1"/>
  <c r="U286" i="1"/>
  <c r="Q286" i="1"/>
  <c r="R286" i="1" s="1"/>
  <c r="N286" i="1"/>
  <c r="AA285" i="1"/>
  <c r="AE285" i="1" s="1"/>
  <c r="U285" i="1"/>
  <c r="R285" i="1"/>
  <c r="N285" i="1"/>
  <c r="AA284" i="1"/>
  <c r="T284" i="1"/>
  <c r="U284" i="1" s="1"/>
  <c r="N284" i="1"/>
  <c r="AA283" i="1"/>
  <c r="U283" i="1"/>
  <c r="Q283" i="1"/>
  <c r="R283" i="1" s="1"/>
  <c r="N283" i="1"/>
  <c r="AA282" i="1"/>
  <c r="AE282" i="1" s="1"/>
  <c r="U282" i="1"/>
  <c r="R282" i="1"/>
  <c r="N282" i="1"/>
  <c r="AA281" i="1"/>
  <c r="AE281" i="1" s="1"/>
  <c r="U281" i="1"/>
  <c r="R281" i="1"/>
  <c r="N281" i="1"/>
  <c r="AA280" i="1"/>
  <c r="AE280" i="1" s="1"/>
  <c r="U280" i="1"/>
  <c r="R280" i="1"/>
  <c r="N280" i="1"/>
  <c r="AA279" i="1"/>
  <c r="AE279" i="1" s="1"/>
  <c r="U279" i="1"/>
  <c r="Q279" i="1"/>
  <c r="R279" i="1" s="1"/>
  <c r="N279" i="1"/>
  <c r="AA278" i="1"/>
  <c r="AE278" i="1" s="1"/>
  <c r="U278" i="1"/>
  <c r="R278" i="1"/>
  <c r="N278" i="1"/>
  <c r="Z277" i="1"/>
  <c r="AA277" i="1" s="1"/>
  <c r="AE277" i="1" s="1"/>
  <c r="U277" i="1"/>
  <c r="Q277" i="1"/>
  <c r="R277" i="1" s="1"/>
  <c r="N277" i="1"/>
  <c r="AA276" i="1"/>
  <c r="AE276" i="1" s="1"/>
  <c r="U276" i="1"/>
  <c r="R276" i="1"/>
  <c r="N276" i="1"/>
  <c r="AA275" i="1"/>
  <c r="AE275" i="1" s="1"/>
  <c r="U275" i="1"/>
  <c r="R275" i="1"/>
  <c r="N275" i="1"/>
  <c r="AA274" i="1"/>
  <c r="AE274" i="1" s="1"/>
  <c r="U274" i="1"/>
  <c r="R274" i="1"/>
  <c r="N274" i="1"/>
  <c r="AA273" i="1"/>
  <c r="AE273" i="1" s="1"/>
  <c r="U273" i="1"/>
  <c r="R273" i="1"/>
  <c r="N273" i="1"/>
  <c r="AA272" i="1"/>
  <c r="AE272" i="1" s="1"/>
  <c r="U272" i="1"/>
  <c r="R272" i="1"/>
  <c r="N272" i="1"/>
  <c r="AA271" i="1"/>
  <c r="AE271" i="1" s="1"/>
  <c r="U271" i="1"/>
  <c r="R271" i="1"/>
  <c r="N271" i="1"/>
  <c r="AA270" i="1"/>
  <c r="AE270" i="1" s="1"/>
  <c r="U270" i="1"/>
  <c r="R270" i="1"/>
  <c r="N270" i="1"/>
  <c r="AA269" i="1"/>
  <c r="AE269" i="1" s="1"/>
  <c r="U269" i="1"/>
  <c r="R269" i="1"/>
  <c r="N269" i="1"/>
  <c r="AA268" i="1"/>
  <c r="AE268" i="1" s="1"/>
  <c r="U268" i="1"/>
  <c r="R268" i="1"/>
  <c r="N268" i="1"/>
  <c r="AA267" i="1"/>
  <c r="AE267" i="1" s="1"/>
  <c r="U267" i="1"/>
  <c r="R267" i="1"/>
  <c r="N267" i="1"/>
  <c r="AA266" i="1"/>
  <c r="AE266" i="1" s="1"/>
  <c r="U266" i="1"/>
  <c r="R266" i="1"/>
  <c r="N266" i="1"/>
  <c r="AA265" i="1"/>
  <c r="AE265" i="1" s="1"/>
  <c r="U265" i="1"/>
  <c r="R265" i="1"/>
  <c r="N265" i="1"/>
  <c r="AA264" i="1"/>
  <c r="AE264" i="1" s="1"/>
  <c r="U264" i="1"/>
  <c r="R264" i="1"/>
  <c r="N264" i="1"/>
  <c r="U263" i="1"/>
  <c r="V263" i="1" s="1"/>
  <c r="AA262" i="1"/>
  <c r="AE262" i="1" s="1"/>
  <c r="U262" i="1"/>
  <c r="R262" i="1"/>
  <c r="N262" i="1"/>
  <c r="AA261" i="1"/>
  <c r="U261" i="1"/>
  <c r="R261" i="1"/>
  <c r="N261" i="1"/>
  <c r="J261" i="1"/>
  <c r="AA260" i="1"/>
  <c r="AE260" i="1" s="1"/>
  <c r="U260" i="1"/>
  <c r="R260" i="1"/>
  <c r="N260" i="1"/>
  <c r="AA259" i="1"/>
  <c r="AE259" i="1" s="1"/>
  <c r="U259" i="1"/>
  <c r="R259" i="1"/>
  <c r="N259" i="1"/>
  <c r="J259" i="1"/>
  <c r="AA258" i="1"/>
  <c r="AE258" i="1" s="1"/>
  <c r="U258" i="1"/>
  <c r="R258" i="1"/>
  <c r="N258" i="1"/>
  <c r="K258" i="1"/>
  <c r="J258" i="1"/>
  <c r="AA257" i="1"/>
  <c r="AE257" i="1" s="1"/>
  <c r="U257" i="1"/>
  <c r="R257" i="1"/>
  <c r="N257" i="1"/>
  <c r="J257" i="1"/>
  <c r="AA256" i="1"/>
  <c r="AE256" i="1" s="1"/>
  <c r="U256" i="1"/>
  <c r="R256" i="1"/>
  <c r="N256" i="1"/>
  <c r="AA255" i="1"/>
  <c r="AE255" i="1" s="1"/>
  <c r="U255" i="1"/>
  <c r="R255" i="1"/>
  <c r="N255" i="1"/>
  <c r="AA254" i="1"/>
  <c r="AE254" i="1" s="1"/>
  <c r="Q254" i="1"/>
  <c r="N254" i="1"/>
  <c r="AA253" i="1"/>
  <c r="AE253" i="1" s="1"/>
  <c r="U253" i="1"/>
  <c r="R253" i="1"/>
  <c r="P253" i="1"/>
  <c r="M253" i="1"/>
  <c r="N253" i="1" s="1"/>
  <c r="Z252" i="1"/>
  <c r="AA252" i="1" s="1"/>
  <c r="AE252" i="1" s="1"/>
  <c r="U252" i="1"/>
  <c r="Q252" i="1"/>
  <c r="R252" i="1" s="1"/>
  <c r="M252" i="1"/>
  <c r="N252" i="1" s="1"/>
  <c r="K252" i="1"/>
  <c r="J252" i="1"/>
  <c r="AK250" i="1"/>
  <c r="AA251" i="1"/>
  <c r="AE251" i="1" s="1"/>
  <c r="W251" i="1"/>
  <c r="X251" i="1" s="1"/>
  <c r="R251" i="1"/>
  <c r="N251" i="1"/>
  <c r="AA250" i="1"/>
  <c r="AC250" i="1" s="1"/>
  <c r="U250" i="1"/>
  <c r="R250" i="1"/>
  <c r="N250" i="1"/>
  <c r="AA249" i="1"/>
  <c r="AC249" i="1" s="1"/>
  <c r="W249" i="1"/>
  <c r="U249" i="1"/>
  <c r="R249" i="1"/>
  <c r="N249" i="1"/>
  <c r="AA248" i="1"/>
  <c r="AE248" i="1" s="1"/>
  <c r="U248" i="1"/>
  <c r="R248" i="1"/>
  <c r="N248" i="1"/>
  <c r="AA247" i="1"/>
  <c r="AE247" i="1" s="1"/>
  <c r="U247" i="1"/>
  <c r="R247" i="1"/>
  <c r="N247" i="1"/>
  <c r="J247" i="1"/>
  <c r="AA246" i="1"/>
  <c r="AE246" i="1" s="1"/>
  <c r="U246" i="1"/>
  <c r="R246" i="1"/>
  <c r="N246" i="1"/>
  <c r="AA245" i="1"/>
  <c r="AE245" i="1" s="1"/>
  <c r="U245" i="1"/>
  <c r="Q245" i="1"/>
  <c r="R245" i="1" s="1"/>
  <c r="N245" i="1"/>
  <c r="U244" i="1"/>
  <c r="V244" i="1" s="1"/>
  <c r="U243" i="1"/>
  <c r="V243" i="1" s="1"/>
  <c r="AA242" i="1"/>
  <c r="AE242" i="1" s="1"/>
  <c r="U242" i="1"/>
  <c r="Q242" i="1"/>
  <c r="R242" i="1" s="1"/>
  <c r="N242" i="1"/>
  <c r="AA241" i="1"/>
  <c r="U241" i="1"/>
  <c r="R241" i="1"/>
  <c r="N241" i="1"/>
  <c r="AA240" i="1"/>
  <c r="AE240" i="1" s="1"/>
  <c r="U240" i="1"/>
  <c r="R240" i="1"/>
  <c r="N240" i="1"/>
  <c r="AA239" i="1"/>
  <c r="AE239" i="1" s="1"/>
  <c r="U239" i="1"/>
  <c r="Q239" i="1"/>
  <c r="R239" i="1" s="1"/>
  <c r="N239" i="1"/>
  <c r="AA238" i="1"/>
  <c r="AE238" i="1" s="1"/>
  <c r="U238" i="1"/>
  <c r="R238" i="1"/>
  <c r="N238" i="1"/>
  <c r="AA237" i="1"/>
  <c r="AE237" i="1" s="1"/>
  <c r="U237" i="1"/>
  <c r="R237" i="1"/>
  <c r="N237" i="1"/>
  <c r="AA236" i="1"/>
  <c r="AE236" i="1" s="1"/>
  <c r="U236" i="1"/>
  <c r="R236" i="1"/>
  <c r="N236" i="1"/>
  <c r="AA235" i="1"/>
  <c r="AE235" i="1" s="1"/>
  <c r="U235" i="1"/>
  <c r="R235" i="1"/>
  <c r="N235" i="1"/>
  <c r="J235" i="1"/>
  <c r="AA234" i="1"/>
  <c r="AE234" i="1" s="1"/>
  <c r="U234" i="1"/>
  <c r="R234" i="1"/>
  <c r="N234" i="1"/>
  <c r="AA233" i="1"/>
  <c r="AE233" i="1" s="1"/>
  <c r="U233" i="1"/>
  <c r="Q233" i="1"/>
  <c r="R233" i="1" s="1"/>
  <c r="N233" i="1"/>
  <c r="AA232" i="1"/>
  <c r="AE232" i="1" s="1"/>
  <c r="U232" i="1"/>
  <c r="Q232" i="1"/>
  <c r="R232" i="1" s="1"/>
  <c r="N232" i="1"/>
  <c r="K232" i="1"/>
  <c r="AA231" i="1"/>
  <c r="AE231" i="1" s="1"/>
  <c r="U231" i="1"/>
  <c r="R231" i="1"/>
  <c r="N231" i="1"/>
  <c r="AA230" i="1"/>
  <c r="AE230" i="1" s="1"/>
  <c r="U230" i="1"/>
  <c r="R230" i="1"/>
  <c r="N230" i="1"/>
  <c r="AA229" i="1"/>
  <c r="AE229" i="1" s="1"/>
  <c r="U229" i="1"/>
  <c r="R229" i="1"/>
  <c r="N229" i="1"/>
  <c r="AA228" i="1"/>
  <c r="AE228" i="1" s="1"/>
  <c r="U228" i="1"/>
  <c r="R228" i="1"/>
  <c r="N228" i="1"/>
  <c r="AA227" i="1"/>
  <c r="AE227" i="1" s="1"/>
  <c r="U227" i="1"/>
  <c r="R227" i="1"/>
  <c r="N227" i="1"/>
  <c r="AA226" i="1"/>
  <c r="AE226" i="1" s="1"/>
  <c r="U226" i="1"/>
  <c r="R226" i="1"/>
  <c r="N226" i="1"/>
  <c r="AA225" i="1"/>
  <c r="AE225" i="1" s="1"/>
  <c r="U225" i="1"/>
  <c r="Q225" i="1"/>
  <c r="R225" i="1" s="1"/>
  <c r="N225" i="1"/>
  <c r="AA223" i="1"/>
  <c r="AE223" i="1" s="1"/>
  <c r="U223" i="1"/>
  <c r="R223" i="1"/>
  <c r="N223" i="1"/>
  <c r="AA222" i="1"/>
  <c r="AE222" i="1" s="1"/>
  <c r="U222" i="1"/>
  <c r="R222" i="1"/>
  <c r="N222" i="1"/>
  <c r="AA221" i="1"/>
  <c r="AE221" i="1" s="1"/>
  <c r="U221" i="1"/>
  <c r="R221" i="1"/>
  <c r="N221" i="1"/>
  <c r="K221" i="1"/>
  <c r="J221" i="1"/>
  <c r="AA220" i="1"/>
  <c r="AE220" i="1" s="1"/>
  <c r="U220" i="1"/>
  <c r="R220" i="1"/>
  <c r="N220" i="1"/>
  <c r="AA219" i="1"/>
  <c r="AE219" i="1" s="1"/>
  <c r="U219" i="1"/>
  <c r="R219" i="1"/>
  <c r="N219" i="1"/>
  <c r="AA218" i="1"/>
  <c r="AE218" i="1" s="1"/>
  <c r="U218" i="1"/>
  <c r="R218" i="1"/>
  <c r="N218" i="1"/>
  <c r="AA217" i="1"/>
  <c r="AE217" i="1" s="1"/>
  <c r="U217" i="1"/>
  <c r="R217" i="1"/>
  <c r="P217" i="1"/>
  <c r="N217" i="1"/>
  <c r="U216" i="1"/>
  <c r="V216" i="1" s="1"/>
  <c r="W216" i="1" s="1"/>
  <c r="AA215" i="1"/>
  <c r="AE215" i="1" s="1"/>
  <c r="U215" i="1"/>
  <c r="Q215" i="1"/>
  <c r="R215" i="1" s="1"/>
  <c r="N215" i="1"/>
  <c r="AA214" i="1"/>
  <c r="AE214" i="1" s="1"/>
  <c r="U214" i="1"/>
  <c r="Q214" i="1"/>
  <c r="R214" i="1" s="1"/>
  <c r="N214" i="1"/>
  <c r="H214" i="1"/>
  <c r="F214" i="1"/>
  <c r="AA213" i="1"/>
  <c r="AE213" i="1" s="1"/>
  <c r="U213" i="1"/>
  <c r="R213" i="1"/>
  <c r="N213" i="1"/>
  <c r="AA212" i="1"/>
  <c r="AE212" i="1" s="1"/>
  <c r="U212" i="1"/>
  <c r="Q212" i="1"/>
  <c r="R212" i="1" s="1"/>
  <c r="N212" i="1"/>
  <c r="AA211" i="1"/>
  <c r="AE211" i="1" s="1"/>
  <c r="U211" i="1"/>
  <c r="R211" i="1"/>
  <c r="N211" i="1"/>
  <c r="J211" i="1"/>
  <c r="AA210" i="1"/>
  <c r="AE210" i="1" s="1"/>
  <c r="U210" i="1"/>
  <c r="R210" i="1"/>
  <c r="N210" i="1"/>
  <c r="Z209" i="1"/>
  <c r="AA209" i="1" s="1"/>
  <c r="AE209" i="1" s="1"/>
  <c r="U209" i="1"/>
  <c r="R209" i="1"/>
  <c r="N209" i="1"/>
  <c r="AA208" i="1"/>
  <c r="AE208" i="1" s="1"/>
  <c r="U208" i="1"/>
  <c r="R208" i="1"/>
  <c r="N208" i="1"/>
  <c r="J208" i="1"/>
  <c r="AA207" i="1"/>
  <c r="AE207" i="1" s="1"/>
  <c r="U207" i="1"/>
  <c r="Q207" i="1"/>
  <c r="R207" i="1" s="1"/>
  <c r="N207" i="1"/>
  <c r="J207" i="1"/>
  <c r="AA206" i="1"/>
  <c r="U206" i="1"/>
  <c r="Q206" i="1"/>
  <c r="R206" i="1" s="1"/>
  <c r="N206" i="1"/>
  <c r="AA205" i="1"/>
  <c r="AC205" i="1" s="1"/>
  <c r="U205" i="1"/>
  <c r="Q205" i="1"/>
  <c r="R205" i="1" s="1"/>
  <c r="N205" i="1"/>
  <c r="AA204" i="1"/>
  <c r="AE204" i="1" s="1"/>
  <c r="U204" i="1"/>
  <c r="Q204" i="1"/>
  <c r="R204" i="1" s="1"/>
  <c r="N204" i="1"/>
  <c r="AA202" i="1"/>
  <c r="AE202" i="1" s="1"/>
  <c r="U202" i="1"/>
  <c r="Q202" i="1"/>
  <c r="R202" i="1" s="1"/>
  <c r="N202" i="1"/>
  <c r="J202" i="1"/>
  <c r="AA201" i="1"/>
  <c r="AE201" i="1" s="1"/>
  <c r="U201" i="1"/>
  <c r="Q201" i="1"/>
  <c r="R201" i="1" s="1"/>
  <c r="N201" i="1"/>
  <c r="AA200" i="1"/>
  <c r="AE200" i="1" s="1"/>
  <c r="U200" i="1"/>
  <c r="R200" i="1"/>
  <c r="N200" i="1"/>
  <c r="AA199" i="1"/>
  <c r="AE199" i="1" s="1"/>
  <c r="U199" i="1"/>
  <c r="Q199" i="1"/>
  <c r="R199" i="1" s="1"/>
  <c r="N199" i="1"/>
  <c r="AA198" i="1"/>
  <c r="AE198" i="1" s="1"/>
  <c r="U198" i="1"/>
  <c r="Q198" i="1"/>
  <c r="R198" i="1" s="1"/>
  <c r="N198" i="1"/>
  <c r="AA197" i="1"/>
  <c r="AE197" i="1" s="1"/>
  <c r="U197" i="1"/>
  <c r="R197" i="1"/>
  <c r="N197" i="1"/>
  <c r="AA196" i="1"/>
  <c r="AE196" i="1" s="1"/>
  <c r="U196" i="1"/>
  <c r="Q196" i="1"/>
  <c r="R196" i="1" s="1"/>
  <c r="N196" i="1"/>
  <c r="AA195" i="1"/>
  <c r="AE195" i="1" s="1"/>
  <c r="U195" i="1"/>
  <c r="Q195" i="1"/>
  <c r="R195" i="1" s="1"/>
  <c r="N195" i="1"/>
  <c r="AA194" i="1"/>
  <c r="X194" i="1"/>
  <c r="R194" i="1"/>
  <c r="N194" i="1"/>
  <c r="AA193" i="1"/>
  <c r="AE193" i="1" s="1"/>
  <c r="U193" i="1"/>
  <c r="Q193" i="1"/>
  <c r="R193" i="1" s="1"/>
  <c r="N193" i="1"/>
  <c r="Z192" i="1"/>
  <c r="AA192" i="1" s="1"/>
  <c r="AE192" i="1" s="1"/>
  <c r="U192" i="1"/>
  <c r="R192" i="1"/>
  <c r="M192" i="1"/>
  <c r="N192" i="1" s="1"/>
  <c r="AA191" i="1"/>
  <c r="AE191" i="1" s="1"/>
  <c r="U191" i="1"/>
  <c r="Q191" i="1"/>
  <c r="R191" i="1" s="1"/>
  <c r="N191" i="1"/>
  <c r="AA190" i="1"/>
  <c r="AE190" i="1" s="1"/>
  <c r="U190" i="1"/>
  <c r="R190" i="1"/>
  <c r="N190" i="1"/>
  <c r="AA189" i="1"/>
  <c r="AE189" i="1" s="1"/>
  <c r="T189" i="1"/>
  <c r="U189" i="1" s="1"/>
  <c r="R189" i="1"/>
  <c r="P189" i="1"/>
  <c r="M189" i="1"/>
  <c r="N189" i="1" s="1"/>
  <c r="AA188" i="1"/>
  <c r="AE188" i="1" s="1"/>
  <c r="U188" i="1"/>
  <c r="R188" i="1"/>
  <c r="N188" i="1"/>
  <c r="AA187" i="1"/>
  <c r="AE187" i="1" s="1"/>
  <c r="U187" i="1"/>
  <c r="R187" i="1"/>
  <c r="N187" i="1"/>
  <c r="AA186" i="1"/>
  <c r="AE186" i="1" s="1"/>
  <c r="U186" i="1"/>
  <c r="R186" i="1"/>
  <c r="N186" i="1"/>
  <c r="AA185" i="1"/>
  <c r="AE185" i="1" s="1"/>
  <c r="U185" i="1"/>
  <c r="R185" i="1"/>
  <c r="N185" i="1"/>
  <c r="AA184" i="1"/>
  <c r="AE184" i="1" s="1"/>
  <c r="U184" i="1"/>
  <c r="R184" i="1"/>
  <c r="N184" i="1"/>
  <c r="AA183" i="1"/>
  <c r="AE183" i="1" s="1"/>
  <c r="U183" i="1"/>
  <c r="R183" i="1"/>
  <c r="N183" i="1"/>
  <c r="AA182" i="1"/>
  <c r="AE182" i="1" s="1"/>
  <c r="U182" i="1"/>
  <c r="R182" i="1"/>
  <c r="N182" i="1"/>
  <c r="AA181" i="1"/>
  <c r="AE181" i="1" s="1"/>
  <c r="U181" i="1"/>
  <c r="R181" i="1"/>
  <c r="N181" i="1"/>
  <c r="Z180" i="1"/>
  <c r="AA180" i="1" s="1"/>
  <c r="AE180" i="1" s="1"/>
  <c r="U180" i="1"/>
  <c r="R180" i="1"/>
  <c r="N180" i="1"/>
  <c r="Z179" i="1"/>
  <c r="AA179" i="1" s="1"/>
  <c r="AE179" i="1" s="1"/>
  <c r="U179" i="1"/>
  <c r="Q179" i="1"/>
  <c r="R179" i="1" s="1"/>
  <c r="M179" i="1"/>
  <c r="N179" i="1" s="1"/>
  <c r="AA178" i="1"/>
  <c r="AE178" i="1" s="1"/>
  <c r="U178" i="1"/>
  <c r="R178" i="1"/>
  <c r="M178" i="1"/>
  <c r="N178" i="1" s="1"/>
  <c r="Z177" i="1"/>
  <c r="AA177" i="1" s="1"/>
  <c r="AE177" i="1" s="1"/>
  <c r="T177" i="1"/>
  <c r="U177" i="1" s="1"/>
  <c r="Q177" i="1"/>
  <c r="R177" i="1" s="1"/>
  <c r="M177" i="1"/>
  <c r="N177" i="1" s="1"/>
  <c r="AA176" i="1"/>
  <c r="AE176" i="1" s="1"/>
  <c r="U176" i="1"/>
  <c r="R176" i="1"/>
  <c r="N176" i="1"/>
  <c r="AA175" i="1"/>
  <c r="U175" i="1"/>
  <c r="R175" i="1"/>
  <c r="N175" i="1"/>
  <c r="AA174" i="1"/>
  <c r="T174" i="1"/>
  <c r="U174" i="1" s="1"/>
  <c r="Q174" i="1"/>
  <c r="R174" i="1" s="1"/>
  <c r="M174" i="1"/>
  <c r="N174" i="1" s="1"/>
  <c r="AA173" i="1"/>
  <c r="AE173" i="1" s="1"/>
  <c r="U173" i="1"/>
  <c r="R173" i="1"/>
  <c r="AA172" i="1"/>
  <c r="AE172" i="1" s="1"/>
  <c r="U172" i="1"/>
  <c r="R172" i="1"/>
  <c r="P172" i="1"/>
  <c r="N172" i="1"/>
  <c r="AA171" i="1"/>
  <c r="AE171" i="1" s="1"/>
  <c r="U171" i="1"/>
  <c r="R171" i="1"/>
  <c r="N171" i="1"/>
  <c r="AA170" i="1"/>
  <c r="AE170" i="1" s="1"/>
  <c r="U170" i="1"/>
  <c r="R170" i="1"/>
  <c r="N170" i="1"/>
  <c r="AA169" i="1"/>
  <c r="AE169" i="1" s="1"/>
  <c r="U169" i="1"/>
  <c r="R169" i="1"/>
  <c r="N169" i="1"/>
  <c r="AA168" i="1"/>
  <c r="U168" i="1"/>
  <c r="R168" i="1"/>
  <c r="N168" i="1"/>
  <c r="AA167" i="1"/>
  <c r="AE167" i="1" s="1"/>
  <c r="U167" i="1"/>
  <c r="Q167" i="1"/>
  <c r="R167" i="1" s="1"/>
  <c r="N167" i="1"/>
  <c r="AA166" i="1"/>
  <c r="AE166" i="1" s="1"/>
  <c r="U166" i="1"/>
  <c r="R166" i="1"/>
  <c r="N166" i="1"/>
  <c r="AA165" i="1"/>
  <c r="AE165" i="1" s="1"/>
  <c r="U165" i="1"/>
  <c r="R165" i="1"/>
  <c r="N165" i="1"/>
  <c r="AA164" i="1"/>
  <c r="AE164" i="1" s="1"/>
  <c r="U164" i="1"/>
  <c r="R164" i="1"/>
  <c r="N164" i="1"/>
  <c r="AA163" i="1"/>
  <c r="AE163" i="1" s="1"/>
  <c r="U163" i="1"/>
  <c r="R163" i="1"/>
  <c r="N163" i="1"/>
  <c r="AA162" i="1"/>
  <c r="AE162" i="1" s="1"/>
  <c r="U162" i="1"/>
  <c r="R162" i="1"/>
  <c r="N162" i="1"/>
  <c r="AA161" i="1"/>
  <c r="AE161" i="1" s="1"/>
  <c r="U161" i="1"/>
  <c r="Q161" i="1"/>
  <c r="R161" i="1" s="1"/>
  <c r="N161" i="1"/>
  <c r="AA160" i="1"/>
  <c r="AE160" i="1" s="1"/>
  <c r="U160" i="1"/>
  <c r="Q160" i="1"/>
  <c r="R160" i="1" s="1"/>
  <c r="N160" i="1"/>
  <c r="AA159" i="1"/>
  <c r="U159" i="1"/>
  <c r="R159" i="1"/>
  <c r="N159" i="1"/>
  <c r="AA158" i="1"/>
  <c r="AE158" i="1" s="1"/>
  <c r="U158" i="1"/>
  <c r="Q158" i="1"/>
  <c r="R158" i="1" s="1"/>
  <c r="N158" i="1"/>
  <c r="AA157" i="1"/>
  <c r="AE157" i="1" s="1"/>
  <c r="U157" i="1"/>
  <c r="R157" i="1"/>
  <c r="N157" i="1"/>
  <c r="AA156" i="1"/>
  <c r="AE156" i="1" s="1"/>
  <c r="U156" i="1"/>
  <c r="R156" i="1"/>
  <c r="N156" i="1"/>
  <c r="AA155" i="1"/>
  <c r="AE155" i="1" s="1"/>
  <c r="U155" i="1"/>
  <c r="Q155" i="1"/>
  <c r="R155" i="1" s="1"/>
  <c r="N155" i="1"/>
  <c r="Y154" i="1"/>
  <c r="AA154" i="1" s="1"/>
  <c r="AE154" i="1" s="1"/>
  <c r="U154" i="1"/>
  <c r="R154" i="1"/>
  <c r="M154" i="1"/>
  <c r="N154" i="1" s="1"/>
  <c r="AA153" i="1"/>
  <c r="AE153" i="1" s="1"/>
  <c r="U153" i="1"/>
  <c r="R153" i="1"/>
  <c r="N153" i="1"/>
  <c r="AA151" i="1"/>
  <c r="AE151" i="1" s="1"/>
  <c r="U151" i="1"/>
  <c r="R151" i="1"/>
  <c r="N151" i="1"/>
  <c r="AA150" i="1"/>
  <c r="AE150" i="1" s="1"/>
  <c r="U150" i="1"/>
  <c r="R150" i="1"/>
  <c r="N150" i="1"/>
  <c r="AA149" i="1"/>
  <c r="AE149" i="1" s="1"/>
  <c r="U149" i="1"/>
  <c r="R149" i="1"/>
  <c r="N149" i="1"/>
  <c r="AA148" i="1"/>
  <c r="AE148" i="1" s="1"/>
  <c r="U148" i="1"/>
  <c r="R148" i="1"/>
  <c r="N148" i="1"/>
  <c r="AA147" i="1"/>
  <c r="AE147" i="1" s="1"/>
  <c r="U147" i="1"/>
  <c r="R147" i="1"/>
  <c r="N147" i="1"/>
  <c r="AA146" i="1"/>
  <c r="AE146" i="1" s="1"/>
  <c r="U146" i="1"/>
  <c r="R146" i="1"/>
  <c r="N146" i="1"/>
  <c r="AA145" i="1"/>
  <c r="AE145" i="1" s="1"/>
  <c r="U145" i="1"/>
  <c r="R145" i="1"/>
  <c r="N145" i="1"/>
  <c r="AA143" i="1"/>
  <c r="AE143" i="1" s="1"/>
  <c r="U143" i="1"/>
  <c r="R143" i="1"/>
  <c r="N143" i="1"/>
  <c r="AA142" i="1"/>
  <c r="AE142" i="1" s="1"/>
  <c r="U142" i="1"/>
  <c r="R142" i="1"/>
  <c r="N142" i="1"/>
  <c r="AA141" i="1"/>
  <c r="AE141" i="1" s="1"/>
  <c r="U141" i="1"/>
  <c r="R141" i="1"/>
  <c r="N141" i="1"/>
  <c r="AA140" i="1"/>
  <c r="AE140" i="1" s="1"/>
  <c r="U140" i="1"/>
  <c r="R140" i="1"/>
  <c r="N140" i="1"/>
  <c r="AA139" i="1"/>
  <c r="AE139" i="1" s="1"/>
  <c r="U139" i="1"/>
  <c r="R139" i="1"/>
  <c r="N139" i="1"/>
  <c r="AA138" i="1"/>
  <c r="AE138" i="1" s="1"/>
  <c r="U138" i="1"/>
  <c r="R138" i="1"/>
  <c r="N138" i="1"/>
  <c r="Z137" i="1"/>
  <c r="AA137" i="1" s="1"/>
  <c r="AE137" i="1" s="1"/>
  <c r="U137" i="1"/>
  <c r="Q137" i="1"/>
  <c r="R137" i="1" s="1"/>
  <c r="N137" i="1"/>
  <c r="AA136" i="1"/>
  <c r="AC136" i="1" s="1"/>
  <c r="U136" i="1"/>
  <c r="R136" i="1"/>
  <c r="N136" i="1"/>
  <c r="AA135" i="1"/>
  <c r="AE135" i="1" s="1"/>
  <c r="U135" i="1"/>
  <c r="R135" i="1"/>
  <c r="N135" i="1"/>
  <c r="AA134" i="1"/>
  <c r="AE134" i="1" s="1"/>
  <c r="U134" i="1"/>
  <c r="Q134" i="1"/>
  <c r="R134" i="1" s="1"/>
  <c r="P134" i="1"/>
  <c r="N134" i="1"/>
  <c r="Z133" i="1"/>
  <c r="AA133" i="1" s="1"/>
  <c r="AE133" i="1" s="1"/>
  <c r="U133" i="1"/>
  <c r="Q133" i="1"/>
  <c r="R133" i="1" s="1"/>
  <c r="M133" i="1"/>
  <c r="N133" i="1" s="1"/>
  <c r="AA132" i="1"/>
  <c r="AE132" i="1" s="1"/>
  <c r="U132" i="1"/>
  <c r="Q132" i="1"/>
  <c r="R132" i="1" s="1"/>
  <c r="N132" i="1"/>
  <c r="AA131" i="1"/>
  <c r="AE131" i="1" s="1"/>
  <c r="U131" i="1"/>
  <c r="Q131" i="1"/>
  <c r="R131" i="1" s="1"/>
  <c r="N131" i="1"/>
  <c r="Z130" i="1"/>
  <c r="AA130" i="1" s="1"/>
  <c r="AE130" i="1" s="1"/>
  <c r="U130" i="1"/>
  <c r="Q130" i="1"/>
  <c r="R130" i="1" s="1"/>
  <c r="N130" i="1"/>
  <c r="Z129" i="1"/>
  <c r="AA129" i="1" s="1"/>
  <c r="AE129" i="1" s="1"/>
  <c r="U129" i="1"/>
  <c r="R129" i="1"/>
  <c r="M129" i="1"/>
  <c r="N129" i="1" s="1"/>
  <c r="AA128" i="1"/>
  <c r="AE128" i="1" s="1"/>
  <c r="U128" i="1"/>
  <c r="Q128" i="1"/>
  <c r="R128" i="1" s="1"/>
  <c r="N128" i="1"/>
  <c r="AA127" i="1"/>
  <c r="AC127" i="1" s="1"/>
  <c r="U127" i="1"/>
  <c r="Q127" i="1"/>
  <c r="R127" i="1" s="1"/>
  <c r="N127" i="1"/>
  <c r="AA126" i="1"/>
  <c r="AE126" i="1" s="1"/>
  <c r="U126" i="1"/>
  <c r="R126" i="1"/>
  <c r="N126" i="1"/>
  <c r="Y125" i="1"/>
  <c r="AA125" i="1" s="1"/>
  <c r="AE125" i="1" s="1"/>
  <c r="U125" i="1"/>
  <c r="P125" i="1"/>
  <c r="O125" i="1"/>
  <c r="N125" i="1"/>
  <c r="AA124" i="1"/>
  <c r="AE124" i="1" s="1"/>
  <c r="U124" i="1"/>
  <c r="Q124" i="1"/>
  <c r="R124" i="1" s="1"/>
  <c r="N124" i="1"/>
  <c r="AA123" i="1"/>
  <c r="AE123" i="1" s="1"/>
  <c r="U123" i="1"/>
  <c r="Q123" i="1"/>
  <c r="R123" i="1" s="1"/>
  <c r="N123" i="1"/>
  <c r="AA121" i="1"/>
  <c r="AC121" i="1" s="1"/>
  <c r="U121" i="1"/>
  <c r="R121" i="1"/>
  <c r="N121" i="1"/>
  <c r="AA120" i="1"/>
  <c r="AC120" i="1" s="1"/>
  <c r="U120" i="1"/>
  <c r="R120" i="1"/>
  <c r="N120" i="1"/>
  <c r="AA119" i="1"/>
  <c r="AE119" i="1" s="1"/>
  <c r="U119" i="1"/>
  <c r="Q119" i="1"/>
  <c r="R119" i="1" s="1"/>
  <c r="N119" i="1"/>
  <c r="AA118" i="1"/>
  <c r="AE118" i="1" s="1"/>
  <c r="U118" i="1"/>
  <c r="R118" i="1"/>
  <c r="N118" i="1"/>
  <c r="AA117" i="1"/>
  <c r="AE117" i="1" s="1"/>
  <c r="U117" i="1"/>
  <c r="R117" i="1"/>
  <c r="N117" i="1"/>
  <c r="AA116" i="1"/>
  <c r="AE116" i="1" s="1"/>
  <c r="U116" i="1"/>
  <c r="R116" i="1"/>
  <c r="N116" i="1"/>
  <c r="Y115" i="1"/>
  <c r="AA115" i="1" s="1"/>
  <c r="AE115" i="1" s="1"/>
  <c r="U115" i="1"/>
  <c r="R115" i="1"/>
  <c r="P115" i="1"/>
  <c r="N115" i="1"/>
  <c r="AA114" i="1"/>
  <c r="AE114" i="1" s="1"/>
  <c r="U114" i="1"/>
  <c r="R114" i="1"/>
  <c r="N114" i="1"/>
  <c r="Y113" i="1"/>
  <c r="AA113" i="1" s="1"/>
  <c r="AE113" i="1" s="1"/>
  <c r="U113" i="1"/>
  <c r="R113" i="1"/>
  <c r="N113" i="1"/>
  <c r="Y112" i="1"/>
  <c r="AA112" i="1" s="1"/>
  <c r="AE112" i="1" s="1"/>
  <c r="U112" i="1"/>
  <c r="R112" i="1"/>
  <c r="N112" i="1"/>
  <c r="AA111" i="1"/>
  <c r="AE111" i="1" s="1"/>
  <c r="U111" i="1"/>
  <c r="R111" i="1"/>
  <c r="N111" i="1"/>
  <c r="AA110" i="1"/>
  <c r="AE110" i="1" s="1"/>
  <c r="U110" i="1"/>
  <c r="R110" i="1"/>
  <c r="N110" i="1"/>
  <c r="AA109" i="1"/>
  <c r="AE109" i="1" s="1"/>
  <c r="U109" i="1"/>
  <c r="R109" i="1"/>
  <c r="N109" i="1"/>
  <c r="AA108" i="1"/>
  <c r="AE108" i="1" s="1"/>
  <c r="U108" i="1"/>
  <c r="Q108" i="1"/>
  <c r="R108" i="1" s="1"/>
  <c r="N108" i="1"/>
  <c r="AA107" i="1"/>
  <c r="AE107" i="1" s="1"/>
  <c r="U107" i="1"/>
  <c r="R107" i="1"/>
  <c r="N107" i="1"/>
  <c r="AA106" i="1"/>
  <c r="AE106" i="1" s="1"/>
  <c r="U106" i="1"/>
  <c r="R106" i="1"/>
  <c r="N106" i="1"/>
  <c r="AA105" i="1"/>
  <c r="AE105" i="1" s="1"/>
  <c r="U105" i="1"/>
  <c r="R105" i="1"/>
  <c r="N105" i="1"/>
  <c r="J105" i="1"/>
  <c r="AA104" i="1"/>
  <c r="AE104" i="1" s="1"/>
  <c r="U104" i="1"/>
  <c r="Q104" i="1"/>
  <c r="R104" i="1" s="1"/>
  <c r="N104" i="1"/>
  <c r="K104" i="1"/>
  <c r="AA103" i="1"/>
  <c r="AE103" i="1" s="1"/>
  <c r="U103" i="1"/>
  <c r="R103" i="1"/>
  <c r="N103" i="1"/>
  <c r="AA102" i="1"/>
  <c r="AE102" i="1" s="1"/>
  <c r="U102" i="1"/>
  <c r="Q102" i="1"/>
  <c r="R102" i="1" s="1"/>
  <c r="N102" i="1"/>
  <c r="AA101" i="1"/>
  <c r="AE101" i="1" s="1"/>
  <c r="U101" i="1"/>
  <c r="R101" i="1"/>
  <c r="N101" i="1"/>
  <c r="J101" i="1"/>
  <c r="AA99" i="1"/>
  <c r="AE99" i="1" s="1"/>
  <c r="U99" i="1"/>
  <c r="R99" i="1"/>
  <c r="N99" i="1"/>
  <c r="AA98" i="1"/>
  <c r="AE98" i="1" s="1"/>
  <c r="U98" i="1"/>
  <c r="Q98" i="1"/>
  <c r="R98" i="1" s="1"/>
  <c r="P98" i="1"/>
  <c r="N98" i="1"/>
  <c r="AA97" i="1"/>
  <c r="AE97" i="1" s="1"/>
  <c r="U97" i="1"/>
  <c r="R97" i="1"/>
  <c r="N97" i="1"/>
  <c r="AA96" i="1"/>
  <c r="AE96" i="1" s="1"/>
  <c r="U96" i="1"/>
  <c r="R96" i="1"/>
  <c r="N96" i="1"/>
  <c r="AA95" i="1"/>
  <c r="AE95" i="1" s="1"/>
  <c r="U95" i="1"/>
  <c r="Q95" i="1"/>
  <c r="R95" i="1" s="1"/>
  <c r="N95" i="1"/>
  <c r="AA94" i="1"/>
  <c r="AE94" i="1" s="1"/>
  <c r="U94" i="1"/>
  <c r="R94" i="1"/>
  <c r="N94" i="1"/>
  <c r="Z93" i="1"/>
  <c r="AA93" i="1" s="1"/>
  <c r="AE93" i="1" s="1"/>
  <c r="U93" i="1"/>
  <c r="Q93" i="1"/>
  <c r="R93" i="1" s="1"/>
  <c r="N93" i="1"/>
  <c r="AA92" i="1"/>
  <c r="AE92" i="1" s="1"/>
  <c r="U92" i="1"/>
  <c r="Q92" i="1"/>
  <c r="R92" i="1" s="1"/>
  <c r="N92" i="1"/>
  <c r="AA91" i="1"/>
  <c r="AE91" i="1" s="1"/>
  <c r="U91" i="1"/>
  <c r="Q91" i="1"/>
  <c r="R91" i="1" s="1"/>
  <c r="N91" i="1"/>
  <c r="AA90" i="1"/>
  <c r="AE90" i="1" s="1"/>
  <c r="U90" i="1"/>
  <c r="R90" i="1"/>
  <c r="N90" i="1"/>
  <c r="AA87" i="1"/>
  <c r="AE87" i="1" s="1"/>
  <c r="U87" i="1"/>
  <c r="R87" i="1"/>
  <c r="N87" i="1"/>
  <c r="AA86" i="1"/>
  <c r="AE86" i="1" s="1"/>
  <c r="T86" i="1"/>
  <c r="U86" i="1" s="1"/>
  <c r="Q86" i="1"/>
  <c r="R86" i="1" s="1"/>
  <c r="M86" i="1"/>
  <c r="N86" i="1" s="1"/>
  <c r="AA85" i="1"/>
  <c r="AE85" i="1" s="1"/>
  <c r="U85" i="1"/>
  <c r="R85" i="1"/>
  <c r="N85" i="1"/>
  <c r="AA84" i="1"/>
  <c r="AE84" i="1" s="1"/>
  <c r="U84" i="1"/>
  <c r="R84" i="1"/>
  <c r="N84" i="1"/>
  <c r="AA83" i="1"/>
  <c r="AE83" i="1" s="1"/>
  <c r="U83" i="1"/>
  <c r="R83" i="1"/>
  <c r="N83" i="1"/>
  <c r="AA82" i="1"/>
  <c r="AE82" i="1" s="1"/>
  <c r="U82" i="1"/>
  <c r="R82" i="1"/>
  <c r="N82" i="1"/>
  <c r="AA81" i="1"/>
  <c r="AE81" i="1" s="1"/>
  <c r="U81" i="1"/>
  <c r="R81" i="1"/>
  <c r="N81" i="1"/>
  <c r="J81" i="1"/>
  <c r="AA80" i="1"/>
  <c r="AE80" i="1" s="1"/>
  <c r="U80" i="1"/>
  <c r="Q80" i="1"/>
  <c r="R80" i="1" s="1"/>
  <c r="N80" i="1"/>
  <c r="AA79" i="1"/>
  <c r="AE79" i="1" s="1"/>
  <c r="U79" i="1"/>
  <c r="R79" i="1"/>
  <c r="N79" i="1"/>
  <c r="J79" i="1"/>
  <c r="AA77" i="1"/>
  <c r="AE77" i="1" s="1"/>
  <c r="U77" i="1"/>
  <c r="R77" i="1"/>
  <c r="N77" i="1"/>
  <c r="AA76" i="1"/>
  <c r="AE76" i="1" s="1"/>
  <c r="U76" i="1"/>
  <c r="N76" i="1"/>
  <c r="AA75" i="1"/>
  <c r="AE75" i="1" s="1"/>
  <c r="U75" i="1"/>
  <c r="R75" i="1"/>
  <c r="N75" i="1"/>
  <c r="AA74" i="1"/>
  <c r="AE74" i="1" s="1"/>
  <c r="U74" i="1"/>
  <c r="R74" i="1"/>
  <c r="N74" i="1"/>
  <c r="J74" i="1"/>
  <c r="AA73" i="1"/>
  <c r="AE73" i="1" s="1"/>
  <c r="U73" i="1"/>
  <c r="R73" i="1"/>
  <c r="N73" i="1"/>
  <c r="AA72" i="1"/>
  <c r="AE72" i="1" s="1"/>
  <c r="U72" i="1"/>
  <c r="Q72" i="1"/>
  <c r="R72" i="1" s="1"/>
  <c r="N72" i="1"/>
  <c r="AA71" i="1"/>
  <c r="AE71" i="1" s="1"/>
  <c r="U71" i="1"/>
  <c r="R71" i="1"/>
  <c r="N71" i="1"/>
  <c r="AA69" i="1"/>
  <c r="AE69" i="1" s="1"/>
  <c r="U69" i="1"/>
  <c r="R69" i="1"/>
  <c r="N69" i="1"/>
  <c r="AA68" i="1"/>
  <c r="AE68" i="1" s="1"/>
  <c r="U68" i="1"/>
  <c r="Q68" i="1"/>
  <c r="R68" i="1" s="1"/>
  <c r="N68" i="1"/>
  <c r="J68" i="1"/>
  <c r="AA67" i="1"/>
  <c r="AE67" i="1" s="1"/>
  <c r="U67" i="1"/>
  <c r="R67" i="1"/>
  <c r="N67" i="1"/>
  <c r="AA66" i="1"/>
  <c r="AE66" i="1" s="1"/>
  <c r="U66" i="1"/>
  <c r="R66" i="1"/>
  <c r="N66" i="1"/>
  <c r="AA65" i="1"/>
  <c r="AE65" i="1" s="1"/>
  <c r="U65" i="1"/>
  <c r="R65" i="1"/>
  <c r="N65" i="1"/>
  <c r="AA64" i="1"/>
  <c r="AE64" i="1" s="1"/>
  <c r="U64" i="1"/>
  <c r="R64" i="1"/>
  <c r="N64" i="1"/>
  <c r="AA63" i="1"/>
  <c r="AE63" i="1" s="1"/>
  <c r="U63" i="1"/>
  <c r="R63" i="1"/>
  <c r="N63" i="1"/>
  <c r="AA62" i="1"/>
  <c r="AA61" i="1"/>
  <c r="AE61" i="1" s="1"/>
  <c r="AF61" i="1" s="1"/>
  <c r="AA60" i="1"/>
  <c r="AC60" i="1" s="1"/>
  <c r="AA59" i="1"/>
  <c r="AE59" i="1" s="1"/>
  <c r="V59" i="1"/>
  <c r="AA58" i="1"/>
  <c r="AE58" i="1" s="1"/>
  <c r="W58" i="1"/>
  <c r="Z57" i="1"/>
  <c r="AA57" i="1" s="1"/>
  <c r="AE57" i="1" s="1"/>
  <c r="U57" i="1"/>
  <c r="R57" i="1"/>
  <c r="M57" i="1"/>
  <c r="N57" i="1" s="1"/>
  <c r="AA56" i="1"/>
  <c r="AE56" i="1" s="1"/>
  <c r="U56" i="1"/>
  <c r="R56" i="1"/>
  <c r="N56" i="1"/>
  <c r="AA55" i="1"/>
  <c r="AE55" i="1" s="1"/>
  <c r="U55" i="1"/>
  <c r="R55" i="1"/>
  <c r="N55" i="1"/>
  <c r="AA54" i="1"/>
  <c r="AE54" i="1" s="1"/>
  <c r="U54" i="1"/>
  <c r="R54" i="1"/>
  <c r="N54" i="1"/>
  <c r="AA53" i="1"/>
  <c r="AE53" i="1" s="1"/>
  <c r="U53" i="1"/>
  <c r="R53" i="1"/>
  <c r="N53" i="1"/>
  <c r="AA52" i="1"/>
  <c r="AE52" i="1" s="1"/>
  <c r="U52" i="1"/>
  <c r="R52" i="1"/>
  <c r="N52" i="1"/>
  <c r="AA51" i="1"/>
  <c r="AE51" i="1" s="1"/>
  <c r="U51" i="1"/>
  <c r="R51" i="1"/>
  <c r="N51" i="1"/>
  <c r="AA50" i="1"/>
  <c r="AE50" i="1" s="1"/>
  <c r="U50" i="1"/>
  <c r="R50" i="1"/>
  <c r="N50" i="1"/>
  <c r="AA49" i="1"/>
  <c r="AE49" i="1" s="1"/>
  <c r="U49" i="1"/>
  <c r="R49" i="1"/>
  <c r="N49" i="1"/>
  <c r="AA48" i="1"/>
  <c r="AE48" i="1" s="1"/>
  <c r="U48" i="1"/>
  <c r="R48" i="1"/>
  <c r="N48" i="1"/>
  <c r="AA43" i="1"/>
  <c r="AE43" i="1" s="1"/>
  <c r="U43" i="1"/>
  <c r="R43" i="1"/>
  <c r="N43" i="1"/>
  <c r="AA42" i="1"/>
  <c r="AE42" i="1" s="1"/>
  <c r="U42" i="1"/>
  <c r="R42" i="1"/>
  <c r="N42" i="1"/>
  <c r="AA41" i="1"/>
  <c r="AE41" i="1" s="1"/>
  <c r="U41" i="1"/>
  <c r="R41" i="1"/>
  <c r="N41" i="1"/>
  <c r="Y40" i="1"/>
  <c r="AA40" i="1" s="1"/>
  <c r="AE40" i="1" s="1"/>
  <c r="U40" i="1"/>
  <c r="R40" i="1"/>
  <c r="P40" i="1"/>
  <c r="N40" i="1"/>
  <c r="AA39" i="1"/>
  <c r="AE39" i="1" s="1"/>
  <c r="U39" i="1"/>
  <c r="R39" i="1"/>
  <c r="N39" i="1"/>
  <c r="AA38" i="1"/>
  <c r="AE38" i="1" s="1"/>
  <c r="U38" i="1"/>
  <c r="R38" i="1"/>
  <c r="N38" i="1"/>
  <c r="AA37" i="1"/>
  <c r="AE37" i="1" s="1"/>
  <c r="U37" i="1"/>
  <c r="R37" i="1"/>
  <c r="N37" i="1"/>
  <c r="AA35" i="1"/>
  <c r="AE35" i="1" s="1"/>
  <c r="U35" i="1"/>
  <c r="R35" i="1"/>
  <c r="N35" i="1"/>
  <c r="AA34" i="1"/>
  <c r="AE34" i="1" s="1"/>
  <c r="U34" i="1"/>
  <c r="Q34" i="1"/>
  <c r="R34" i="1" s="1"/>
  <c r="Z33" i="1"/>
  <c r="AA33" i="1" s="1"/>
  <c r="AE33" i="1" s="1"/>
  <c r="U33" i="1"/>
  <c r="Q33" i="1"/>
  <c r="R33" i="1" s="1"/>
  <c r="N33" i="1"/>
  <c r="AA32" i="1"/>
  <c r="AE32" i="1" s="1"/>
  <c r="U32" i="1"/>
  <c r="R32" i="1"/>
  <c r="N32" i="1"/>
  <c r="AA31" i="1"/>
  <c r="AE31" i="1" s="1"/>
  <c r="U31" i="1"/>
  <c r="R31" i="1"/>
  <c r="N31" i="1"/>
  <c r="AA30" i="1"/>
  <c r="AE30" i="1" s="1"/>
  <c r="U30" i="1"/>
  <c r="Q30" i="1"/>
  <c r="R30" i="1" s="1"/>
  <c r="N30" i="1"/>
  <c r="K30" i="1"/>
  <c r="J30" i="1"/>
  <c r="AA29" i="1"/>
  <c r="AE29" i="1" s="1"/>
  <c r="U29" i="1"/>
  <c r="R29" i="1"/>
  <c r="N29" i="1"/>
  <c r="AA28" i="1"/>
  <c r="AE28" i="1" s="1"/>
  <c r="U28" i="1"/>
  <c r="Q28" i="1"/>
  <c r="R28" i="1" s="1"/>
  <c r="N28" i="1"/>
  <c r="AA27" i="1"/>
  <c r="AE27" i="1" s="1"/>
  <c r="U27" i="1"/>
  <c r="R27" i="1"/>
  <c r="N27" i="1"/>
  <c r="J27" i="1"/>
  <c r="V280" i="2" l="1"/>
  <c r="W280" i="2" s="1"/>
  <c r="V588" i="2"/>
  <c r="V55" i="2"/>
  <c r="AB55" i="2" s="1"/>
  <c r="AB54" i="2"/>
  <c r="W54" i="2"/>
  <c r="V73" i="2"/>
  <c r="V85" i="2"/>
  <c r="W85" i="2" s="1"/>
  <c r="AF85" i="2" s="1"/>
  <c r="V87" i="2"/>
  <c r="W87" i="2" s="1"/>
  <c r="V97" i="2"/>
  <c r="V524" i="2"/>
  <c r="W524" i="2" s="1"/>
  <c r="AF524" i="2" s="1"/>
  <c r="V526" i="2"/>
  <c r="AB526" i="2" s="1"/>
  <c r="V631" i="2"/>
  <c r="V387" i="2"/>
  <c r="W387" i="2" s="1"/>
  <c r="V348" i="2"/>
  <c r="W348" i="2" s="1"/>
  <c r="V368" i="2"/>
  <c r="AB368" i="2" s="1"/>
  <c r="V497" i="2"/>
  <c r="AB497" i="2" s="1"/>
  <c r="V105" i="2"/>
  <c r="V28" i="2"/>
  <c r="W28" i="2" s="1"/>
  <c r="X28" i="2" s="1"/>
  <c r="AC28" i="2" s="1"/>
  <c r="V23" i="2"/>
  <c r="W23" i="2" s="1"/>
  <c r="X23" i="2" s="1"/>
  <c r="AC23" i="2" s="1"/>
  <c r="V510" i="2"/>
  <c r="V585" i="2"/>
  <c r="V587" i="2"/>
  <c r="V591" i="2"/>
  <c r="AB591" i="2" s="1"/>
  <c r="V596" i="2"/>
  <c r="W596" i="2" s="1"/>
  <c r="X596" i="2" s="1"/>
  <c r="AC596" i="2" s="1"/>
  <c r="V661" i="2"/>
  <c r="V225" i="2"/>
  <c r="AB225" i="2" s="1"/>
  <c r="V138" i="2"/>
  <c r="W138" i="2" s="1"/>
  <c r="V153" i="2"/>
  <c r="W153" i="2" s="1"/>
  <c r="X153" i="2" s="1"/>
  <c r="AC153" i="2" s="1"/>
  <c r="V255" i="2"/>
  <c r="AB255" i="2" s="1"/>
  <c r="V286" i="2"/>
  <c r="W286" i="2" s="1"/>
  <c r="V288" i="2"/>
  <c r="W288" i="2" s="1"/>
  <c r="V415" i="2"/>
  <c r="V653" i="2"/>
  <c r="W653" i="2" s="1"/>
  <c r="V659" i="2"/>
  <c r="W659" i="2" s="1"/>
  <c r="X659" i="2" s="1"/>
  <c r="AC659" i="2" s="1"/>
  <c r="V673" i="2"/>
  <c r="W673" i="2" s="1"/>
  <c r="X673" i="2" s="1"/>
  <c r="V32" i="2"/>
  <c r="AB32" i="2" s="1"/>
  <c r="Q115" i="2"/>
  <c r="R115" i="2" s="1"/>
  <c r="V115" i="2" s="1"/>
  <c r="AB115" i="2" s="1"/>
  <c r="V173" i="2"/>
  <c r="W173" i="2" s="1"/>
  <c r="V181" i="2"/>
  <c r="W181" i="2" s="1"/>
  <c r="AF181" i="2" s="1"/>
  <c r="V465" i="2"/>
  <c r="V18" i="2"/>
  <c r="W18" i="2" s="1"/>
  <c r="V141" i="2"/>
  <c r="AB141" i="2" s="1"/>
  <c r="V156" i="2"/>
  <c r="W156" i="2" s="1"/>
  <c r="V254" i="2"/>
  <c r="W254" i="2" s="1"/>
  <c r="V384" i="2"/>
  <c r="AB384" i="2" s="1"/>
  <c r="V623" i="2"/>
  <c r="W623" i="2" s="1"/>
  <c r="V511" i="2"/>
  <c r="W511" i="2" s="1"/>
  <c r="V513" i="2"/>
  <c r="V521" i="2"/>
  <c r="AB521" i="2" s="1"/>
  <c r="V365" i="2"/>
  <c r="AB365" i="2" s="1"/>
  <c r="V613" i="2"/>
  <c r="V113" i="2"/>
  <c r="W113" i="2" s="1"/>
  <c r="AF113" i="2" s="1"/>
  <c r="V188" i="2"/>
  <c r="W188" i="2" s="1"/>
  <c r="X188" i="2" s="1"/>
  <c r="V201" i="2"/>
  <c r="W201" i="2" s="1"/>
  <c r="X201" i="2" s="1"/>
  <c r="AC201" i="2" s="1"/>
  <c r="V203" i="2"/>
  <c r="W203" i="2" s="1"/>
  <c r="AF203" i="2" s="1"/>
  <c r="V209" i="2"/>
  <c r="V236" i="2"/>
  <c r="W236" i="2" s="1"/>
  <c r="V242" i="2"/>
  <c r="W242" i="2" s="1"/>
  <c r="X242" i="2" s="1"/>
  <c r="AC242" i="2" s="1"/>
  <c r="V300" i="2"/>
  <c r="V352" i="2"/>
  <c r="W352" i="2" s="1"/>
  <c r="X352" i="2" s="1"/>
  <c r="AC352" i="2" s="1"/>
  <c r="V480" i="2"/>
  <c r="W480" i="2" s="1"/>
  <c r="X480" i="2" s="1"/>
  <c r="AC480" i="2" s="1"/>
  <c r="V498" i="2"/>
  <c r="AB498" i="2" s="1"/>
  <c r="V528" i="2"/>
  <c r="AB528" i="2" s="1"/>
  <c r="V555" i="2"/>
  <c r="V604" i="2"/>
  <c r="W604" i="2" s="1"/>
  <c r="AF604" i="2" s="1"/>
  <c r="V621" i="2"/>
  <c r="W621" i="2" s="1"/>
  <c r="V640" i="2"/>
  <c r="V688" i="2"/>
  <c r="AB688" i="2" s="1"/>
  <c r="AF47" i="2"/>
  <c r="AC307" i="2"/>
  <c r="V580" i="2"/>
  <c r="W580" i="2" s="1"/>
  <c r="AF580" i="2" s="1"/>
  <c r="V110" i="2"/>
  <c r="V161" i="2"/>
  <c r="W161" i="2" s="1"/>
  <c r="V267" i="2"/>
  <c r="W267" i="2" s="1"/>
  <c r="X267" i="2" s="1"/>
  <c r="AC267" i="2" s="1"/>
  <c r="AB294" i="2"/>
  <c r="V405" i="2"/>
  <c r="W405" i="2" s="1"/>
  <c r="V436" i="2"/>
  <c r="W436" i="2" s="1"/>
  <c r="V540" i="2"/>
  <c r="W540" i="2" s="1"/>
  <c r="V675" i="2"/>
  <c r="AB675" i="2" s="1"/>
  <c r="AB51" i="2"/>
  <c r="V46" i="2"/>
  <c r="W46" i="2" s="1"/>
  <c r="AF46" i="2" s="1"/>
  <c r="V121" i="2"/>
  <c r="AB121" i="2" s="1"/>
  <c r="V154" i="2"/>
  <c r="W154" i="2" s="1"/>
  <c r="AF154" i="2" s="1"/>
  <c r="V202" i="2"/>
  <c r="W202" i="2" s="1"/>
  <c r="X202" i="2" s="1"/>
  <c r="AC202" i="2" s="1"/>
  <c r="V240" i="2"/>
  <c r="W240" i="2" s="1"/>
  <c r="V339" i="2"/>
  <c r="AB339" i="2" s="1"/>
  <c r="V386" i="2"/>
  <c r="AB386" i="2" s="1"/>
  <c r="V491" i="2"/>
  <c r="W491" i="2" s="1"/>
  <c r="V518" i="2"/>
  <c r="AB518" i="2" s="1"/>
  <c r="V523" i="2"/>
  <c r="W523" i="2" s="1"/>
  <c r="V558" i="2"/>
  <c r="V560" i="2"/>
  <c r="W560" i="2" s="1"/>
  <c r="AF560" i="2" s="1"/>
  <c r="V562" i="2"/>
  <c r="AB562" i="2" s="1"/>
  <c r="V285" i="2"/>
  <c r="AB285" i="2" s="1"/>
  <c r="V82" i="2"/>
  <c r="AB82" i="2" s="1"/>
  <c r="V84" i="2"/>
  <c r="W84" i="2" s="1"/>
  <c r="V111" i="2"/>
  <c r="AB111" i="2" s="1"/>
  <c r="V216" i="2"/>
  <c r="AB216" i="2" s="1"/>
  <c r="V297" i="2"/>
  <c r="V307" i="2"/>
  <c r="W307" i="2" s="1"/>
  <c r="AF307" i="2" s="1"/>
  <c r="V345" i="2"/>
  <c r="AB345" i="2" s="1"/>
  <c r="V357" i="2"/>
  <c r="AB357" i="2" s="1"/>
  <c r="V392" i="2"/>
  <c r="W392" i="2" s="1"/>
  <c r="X392" i="2" s="1"/>
  <c r="AC392" i="2" s="1"/>
  <c r="V535" i="2"/>
  <c r="W535" i="2" s="1"/>
  <c r="V537" i="2"/>
  <c r="AB537" i="2" s="1"/>
  <c r="V550" i="2"/>
  <c r="AB550" i="2" s="1"/>
  <c r="V643" i="2"/>
  <c r="V664" i="2"/>
  <c r="AB664" i="2" s="1"/>
  <c r="V687" i="2"/>
  <c r="AB687" i="2" s="1"/>
  <c r="V241" i="2"/>
  <c r="AB241" i="2" s="1"/>
  <c r="V102" i="2"/>
  <c r="AB102" i="2" s="1"/>
  <c r="V125" i="2"/>
  <c r="AB125" i="2" s="1"/>
  <c r="V129" i="2"/>
  <c r="AB129" i="2" s="1"/>
  <c r="V176" i="2"/>
  <c r="W176" i="2" s="1"/>
  <c r="V195" i="2"/>
  <c r="V237" i="2"/>
  <c r="W237" i="2" s="1"/>
  <c r="V318" i="2"/>
  <c r="W318" i="2" s="1"/>
  <c r="X318" i="2" s="1"/>
  <c r="AC318" i="2" s="1"/>
  <c r="V324" i="2"/>
  <c r="AB324" i="2" s="1"/>
  <c r="V353" i="2"/>
  <c r="W353" i="2" s="1"/>
  <c r="AF353" i="2" s="1"/>
  <c r="V404" i="2"/>
  <c r="W404" i="2" s="1"/>
  <c r="X404" i="2" s="1"/>
  <c r="AC404" i="2" s="1"/>
  <c r="V425" i="2"/>
  <c r="W425" i="2" s="1"/>
  <c r="V433" i="2"/>
  <c r="W433" i="2" s="1"/>
  <c r="V576" i="2"/>
  <c r="V609" i="2"/>
  <c r="W609" i="2" s="1"/>
  <c r="X609" i="2" s="1"/>
  <c r="AC609" i="2" s="1"/>
  <c r="V695" i="2"/>
  <c r="AB695" i="2" s="1"/>
  <c r="V249" i="1"/>
  <c r="V285" i="1"/>
  <c r="V392" i="1"/>
  <c r="W392" i="1" s="1"/>
  <c r="X392" i="1" s="1"/>
  <c r="AC392" i="1" s="1"/>
  <c r="V656" i="1"/>
  <c r="W656" i="1" s="1"/>
  <c r="X656" i="1" s="1"/>
  <c r="AC656" i="1" s="1"/>
  <c r="AE318" i="1"/>
  <c r="AE321" i="1"/>
  <c r="AF321" i="1" s="1"/>
  <c r="V333" i="1"/>
  <c r="AB333" i="1" s="1"/>
  <c r="V597" i="1"/>
  <c r="AB597" i="1" s="1"/>
  <c r="V231" i="1"/>
  <c r="W231" i="1" s="1"/>
  <c r="V417" i="1"/>
  <c r="W417" i="1" s="1"/>
  <c r="AF417" i="1" s="1"/>
  <c r="V431" i="1"/>
  <c r="AB431" i="1" s="1"/>
  <c r="AE249" i="1"/>
  <c r="AF249" i="1" s="1"/>
  <c r="V299" i="1"/>
  <c r="W299" i="1" s="1"/>
  <c r="X299" i="1" s="1"/>
  <c r="AC299" i="1" s="1"/>
  <c r="V432" i="1"/>
  <c r="W432" i="1" s="1"/>
  <c r="V492" i="1"/>
  <c r="W492" i="1" s="1"/>
  <c r="V519" i="1"/>
  <c r="W519" i="1" s="1"/>
  <c r="V38" i="1"/>
  <c r="AB38" i="1" s="1"/>
  <c r="V83" i="1"/>
  <c r="W83" i="1" s="1"/>
  <c r="X83" i="1" s="1"/>
  <c r="AC83" i="1" s="1"/>
  <c r="V481" i="1"/>
  <c r="AB481" i="1" s="1"/>
  <c r="V708" i="1"/>
  <c r="AB708" i="1" s="1"/>
  <c r="V173" i="1"/>
  <c r="AB173" i="1" s="1"/>
  <c r="V450" i="1"/>
  <c r="AB450" i="1" s="1"/>
  <c r="V509" i="1"/>
  <c r="W509" i="1" s="1"/>
  <c r="AF509" i="1" s="1"/>
  <c r="V75" i="1"/>
  <c r="AB75" i="1" s="1"/>
  <c r="V117" i="1"/>
  <c r="W117" i="1" s="1"/>
  <c r="V380" i="1"/>
  <c r="W380" i="1" s="1"/>
  <c r="AF380" i="1" s="1"/>
  <c r="V410" i="1"/>
  <c r="W410" i="1" s="1"/>
  <c r="V470" i="1"/>
  <c r="W470" i="1" s="1"/>
  <c r="V513" i="1"/>
  <c r="W513" i="1" s="1"/>
  <c r="X513" i="1" s="1"/>
  <c r="AC513" i="1" s="1"/>
  <c r="V414" i="1"/>
  <c r="AB414" i="1" s="1"/>
  <c r="V466" i="1"/>
  <c r="AB466" i="1" s="1"/>
  <c r="V580" i="1"/>
  <c r="W580" i="1" s="1"/>
  <c r="X580" i="1" s="1"/>
  <c r="AC580" i="1" s="1"/>
  <c r="V109" i="1"/>
  <c r="AB109" i="1" s="1"/>
  <c r="V111" i="1"/>
  <c r="AB111" i="1" s="1"/>
  <c r="V248" i="1"/>
  <c r="W248" i="1" s="1"/>
  <c r="AF248" i="1" s="1"/>
  <c r="V253" i="1"/>
  <c r="AB253" i="1" s="1"/>
  <c r="V291" i="1"/>
  <c r="W291" i="1" s="1"/>
  <c r="AF291" i="1" s="1"/>
  <c r="V307" i="1"/>
  <c r="W307" i="1" s="1"/>
  <c r="V390" i="1"/>
  <c r="W390" i="1" s="1"/>
  <c r="V401" i="1"/>
  <c r="AB401" i="1" s="1"/>
  <c r="V485" i="1"/>
  <c r="W485" i="1" s="1"/>
  <c r="V547" i="1"/>
  <c r="W547" i="1" s="1"/>
  <c r="V118" i="1"/>
  <c r="AB118" i="1" s="1"/>
  <c r="V168" i="1"/>
  <c r="AB168" i="1" s="1"/>
  <c r="V172" i="1"/>
  <c r="AB172" i="1" s="1"/>
  <c r="V214" i="1"/>
  <c r="AB214" i="1" s="1"/>
  <c r="V260" i="1"/>
  <c r="AB260" i="1" s="1"/>
  <c r="V297" i="1"/>
  <c r="W297" i="1" s="1"/>
  <c r="V329" i="1"/>
  <c r="AB329" i="1" s="1"/>
  <c r="V405" i="1"/>
  <c r="W405" i="1" s="1"/>
  <c r="V420" i="1"/>
  <c r="W420" i="1" s="1"/>
  <c r="AF420" i="1" s="1"/>
  <c r="V468" i="1"/>
  <c r="W468" i="1" s="1"/>
  <c r="V501" i="1"/>
  <c r="AB501" i="1" s="1"/>
  <c r="V536" i="1"/>
  <c r="W536" i="1" s="1"/>
  <c r="X536" i="1" s="1"/>
  <c r="AC536" i="1" s="1"/>
  <c r="V540" i="1"/>
  <c r="AB540" i="1" s="1"/>
  <c r="V706" i="1"/>
  <c r="AB706" i="1" s="1"/>
  <c r="AB249" i="1"/>
  <c r="V52" i="1"/>
  <c r="AB52" i="1" s="1"/>
  <c r="V236" i="1"/>
  <c r="AB236" i="1" s="1"/>
  <c r="V339" i="1"/>
  <c r="AB339" i="1" s="1"/>
  <c r="V428" i="1"/>
  <c r="AB428" i="1" s="1"/>
  <c r="V474" i="1"/>
  <c r="W474" i="1" s="1"/>
  <c r="V581" i="1"/>
  <c r="AB581" i="1" s="1"/>
  <c r="V585" i="1"/>
  <c r="AB585" i="1" s="1"/>
  <c r="V677" i="1"/>
  <c r="AB677" i="1" s="1"/>
  <c r="V54" i="1"/>
  <c r="W54" i="1" s="1"/>
  <c r="V32" i="1"/>
  <c r="AB32" i="1" s="1"/>
  <c r="V82" i="1"/>
  <c r="W82" i="1" s="1"/>
  <c r="X82" i="1" s="1"/>
  <c r="AC82" i="1" s="1"/>
  <c r="V92" i="1"/>
  <c r="AB92" i="1" s="1"/>
  <c r="V142" i="1"/>
  <c r="AB142" i="1" s="1"/>
  <c r="V149" i="1"/>
  <c r="W149" i="1" s="1"/>
  <c r="V151" i="1"/>
  <c r="AB151" i="1" s="1"/>
  <c r="V267" i="1"/>
  <c r="AB267" i="1" s="1"/>
  <c r="AC293" i="1"/>
  <c r="V381" i="1"/>
  <c r="W381" i="1" s="1"/>
  <c r="X381" i="1" s="1"/>
  <c r="AC381" i="1" s="1"/>
  <c r="V385" i="1"/>
  <c r="AB385" i="1" s="1"/>
  <c r="V453" i="1"/>
  <c r="W453" i="1" s="1"/>
  <c r="V494" i="1"/>
  <c r="W494" i="1" s="1"/>
  <c r="V517" i="1"/>
  <c r="W517" i="1" s="1"/>
  <c r="V552" i="1"/>
  <c r="W552" i="1" s="1"/>
  <c r="V600" i="1"/>
  <c r="W600" i="1" s="1"/>
  <c r="V670" i="1"/>
  <c r="W670" i="1" s="1"/>
  <c r="V672" i="1"/>
  <c r="W672" i="1" s="1"/>
  <c r="X672" i="1" s="1"/>
  <c r="AC672" i="1" s="1"/>
  <c r="V39" i="1"/>
  <c r="W39" i="1" s="1"/>
  <c r="V101" i="1"/>
  <c r="AB101" i="1" s="1"/>
  <c r="V135" i="1"/>
  <c r="W135" i="1" s="1"/>
  <c r="AF135" i="1" s="1"/>
  <c r="V215" i="1"/>
  <c r="W215" i="1" s="1"/>
  <c r="AF215" i="1" s="1"/>
  <c r="V314" i="1"/>
  <c r="W314" i="1" s="1"/>
  <c r="V391" i="1"/>
  <c r="W391" i="1" s="1"/>
  <c r="V423" i="1"/>
  <c r="AB423" i="1" s="1"/>
  <c r="V529" i="1"/>
  <c r="W529" i="1" s="1"/>
  <c r="X529" i="1" s="1"/>
  <c r="AC529" i="1" s="1"/>
  <c r="V531" i="1"/>
  <c r="W531" i="1" s="1"/>
  <c r="X531" i="1" s="1"/>
  <c r="AC531" i="1" s="1"/>
  <c r="V533" i="1"/>
  <c r="AB533" i="1" s="1"/>
  <c r="V537" i="1"/>
  <c r="AB537" i="1" s="1"/>
  <c r="V591" i="1"/>
  <c r="W591" i="1" s="1"/>
  <c r="V593" i="1"/>
  <c r="W593" i="1" s="1"/>
  <c r="V647" i="1"/>
  <c r="AB647" i="1" s="1"/>
  <c r="V668" i="1"/>
  <c r="W668" i="1" s="1"/>
  <c r="X668" i="1" s="1"/>
  <c r="AC668" i="1" s="1"/>
  <c r="V687" i="1"/>
  <c r="AB687" i="1" s="1"/>
  <c r="V69" i="1"/>
  <c r="AB69" i="1" s="1"/>
  <c r="V221" i="1"/>
  <c r="AB221" i="1" s="1"/>
  <c r="V237" i="1"/>
  <c r="AB237" i="1" s="1"/>
  <c r="V342" i="1"/>
  <c r="AB342" i="1" s="1"/>
  <c r="V364" i="1"/>
  <c r="AB364" i="1" s="1"/>
  <c r="V366" i="1"/>
  <c r="W366" i="1" s="1"/>
  <c r="AF366" i="1" s="1"/>
  <c r="V454" i="1"/>
  <c r="AB454" i="1" s="1"/>
  <c r="V566" i="1"/>
  <c r="W566" i="1" s="1"/>
  <c r="AF566" i="1" s="1"/>
  <c r="V618" i="1"/>
  <c r="AB618" i="1" s="1"/>
  <c r="AC282" i="2"/>
  <c r="V222" i="2"/>
  <c r="W222" i="2" s="1"/>
  <c r="AC274" i="2"/>
  <c r="V385" i="2"/>
  <c r="AB385" i="2" s="1"/>
  <c r="V20" i="2"/>
  <c r="AB20" i="2" s="1"/>
  <c r="V29" i="2"/>
  <c r="AB29" i="2" s="1"/>
  <c r="V128" i="2"/>
  <c r="W128" i="2" s="1"/>
  <c r="V166" i="2"/>
  <c r="W166" i="2" s="1"/>
  <c r="AF166" i="2" s="1"/>
  <c r="V171" i="2"/>
  <c r="V190" i="2"/>
  <c r="AB190" i="2" s="1"/>
  <c r="V199" i="2"/>
  <c r="W199" i="2" s="1"/>
  <c r="X199" i="2" s="1"/>
  <c r="AC199" i="2" s="1"/>
  <c r="W233" i="2"/>
  <c r="V262" i="2"/>
  <c r="W262" i="2" s="1"/>
  <c r="V278" i="2"/>
  <c r="W278" i="2" s="1"/>
  <c r="V302" i="2"/>
  <c r="AB302" i="2" s="1"/>
  <c r="V330" i="2"/>
  <c r="W330" i="2" s="1"/>
  <c r="AF330" i="2" s="1"/>
  <c r="V341" i="2"/>
  <c r="V459" i="2"/>
  <c r="W459" i="2" s="1"/>
  <c r="V463" i="2"/>
  <c r="AB463" i="2" s="1"/>
  <c r="V485" i="2"/>
  <c r="W485" i="2" s="1"/>
  <c r="V506" i="2"/>
  <c r="W506" i="2" s="1"/>
  <c r="V539" i="2"/>
  <c r="W539" i="2" s="1"/>
  <c r="AF539" i="2" s="1"/>
  <c r="V549" i="2"/>
  <c r="W549" i="2" s="1"/>
  <c r="V597" i="2"/>
  <c r="AB597" i="2" s="1"/>
  <c r="V610" i="2"/>
  <c r="W610" i="2" s="1"/>
  <c r="X610" i="2" s="1"/>
  <c r="AC610" i="2" s="1"/>
  <c r="V612" i="2"/>
  <c r="V660" i="2"/>
  <c r="AB660" i="2" s="1"/>
  <c r="AE49" i="2"/>
  <c r="AF49" i="2" s="1"/>
  <c r="V191" i="2"/>
  <c r="AB191" i="2" s="1"/>
  <c r="V333" i="2"/>
  <c r="W333" i="2" s="1"/>
  <c r="V305" i="2"/>
  <c r="W305" i="2" s="1"/>
  <c r="V124" i="2"/>
  <c r="AB124" i="2" s="1"/>
  <c r="V150" i="2"/>
  <c r="AB150" i="2" s="1"/>
  <c r="V168" i="2"/>
  <c r="AB168" i="2" s="1"/>
  <c r="V175" i="2"/>
  <c r="W175" i="2" s="1"/>
  <c r="V177" i="2"/>
  <c r="W177" i="2" s="1"/>
  <c r="V221" i="2"/>
  <c r="W221" i="2" s="1"/>
  <c r="AF221" i="2" s="1"/>
  <c r="V356" i="2"/>
  <c r="W356" i="2" s="1"/>
  <c r="AF356" i="2" s="1"/>
  <c r="V372" i="2"/>
  <c r="W372" i="2" s="1"/>
  <c r="AF372" i="2" s="1"/>
  <c r="V391" i="2"/>
  <c r="AB391" i="2" s="1"/>
  <c r="V441" i="2"/>
  <c r="V515" i="2"/>
  <c r="AB515" i="2" s="1"/>
  <c r="V577" i="2"/>
  <c r="V689" i="2"/>
  <c r="W689" i="2" s="1"/>
  <c r="V693" i="2"/>
  <c r="V93" i="2"/>
  <c r="AB93" i="2" s="1"/>
  <c r="V109" i="2"/>
  <c r="AB109" i="2" s="1"/>
  <c r="V224" i="2"/>
  <c r="W224" i="2" s="1"/>
  <c r="V273" i="2"/>
  <c r="AB273" i="2" s="1"/>
  <c r="V552" i="2"/>
  <c r="AB552" i="2" s="1"/>
  <c r="V21" i="2"/>
  <c r="W21" i="2" s="1"/>
  <c r="V38" i="2"/>
  <c r="AB38" i="2" s="1"/>
  <c r="AC51" i="2"/>
  <c r="V95" i="2"/>
  <c r="AB95" i="2" s="1"/>
  <c r="V123" i="2"/>
  <c r="AB123" i="2" s="1"/>
  <c r="AB138" i="2"/>
  <c r="V182" i="2"/>
  <c r="AB182" i="2" s="1"/>
  <c r="V187" i="2"/>
  <c r="V196" i="2"/>
  <c r="W196" i="2" s="1"/>
  <c r="X196" i="2" s="1"/>
  <c r="AC196" i="2" s="1"/>
  <c r="V211" i="2"/>
  <c r="AB211" i="2" s="1"/>
  <c r="V248" i="2"/>
  <c r="W248" i="2" s="1"/>
  <c r="V268" i="2"/>
  <c r="AB268" i="2" s="1"/>
  <c r="V279" i="2"/>
  <c r="AB279" i="2" s="1"/>
  <c r="V308" i="2"/>
  <c r="W308" i="2" s="1"/>
  <c r="V338" i="2"/>
  <c r="AB338" i="2" s="1"/>
  <c r="V342" i="2"/>
  <c r="AB342" i="2" s="1"/>
  <c r="V344" i="2"/>
  <c r="AB344" i="2" s="1"/>
  <c r="V439" i="2"/>
  <c r="V484" i="2"/>
  <c r="W484" i="2" s="1"/>
  <c r="AF484" i="2" s="1"/>
  <c r="V557" i="2"/>
  <c r="W557" i="2" s="1"/>
  <c r="V559" i="2"/>
  <c r="W559" i="2" s="1"/>
  <c r="X559" i="2" s="1"/>
  <c r="AC559" i="2" s="1"/>
  <c r="V594" i="2"/>
  <c r="W594" i="2" s="1"/>
  <c r="V605" i="2"/>
  <c r="W605" i="2" s="1"/>
  <c r="V617" i="2"/>
  <c r="AB617" i="2" s="1"/>
  <c r="V647" i="2"/>
  <c r="W647" i="2" s="1"/>
  <c r="V649" i="2"/>
  <c r="V655" i="2"/>
  <c r="AB655" i="2" s="1"/>
  <c r="V662" i="2"/>
  <c r="W662" i="2" s="1"/>
  <c r="V669" i="2"/>
  <c r="W669" i="2" s="1"/>
  <c r="V62" i="2"/>
  <c r="AB62" i="2" s="1"/>
  <c r="V72" i="2"/>
  <c r="W72" i="2" s="1"/>
  <c r="V147" i="2"/>
  <c r="AB147" i="2" s="1"/>
  <c r="V163" i="2"/>
  <c r="W163" i="2" s="1"/>
  <c r="X163" i="2" s="1"/>
  <c r="AC163" i="2" s="1"/>
  <c r="V167" i="2"/>
  <c r="AB167" i="2" s="1"/>
  <c r="W206" i="2"/>
  <c r="V235" i="2"/>
  <c r="AB235" i="2" s="1"/>
  <c r="V238" i="2"/>
  <c r="W238" i="2" s="1"/>
  <c r="V289" i="2"/>
  <c r="W289" i="2" s="1"/>
  <c r="X289" i="2" s="1"/>
  <c r="AC289" i="2" s="1"/>
  <c r="V464" i="2"/>
  <c r="W464" i="2" s="1"/>
  <c r="V471" i="2"/>
  <c r="AB471" i="2" s="1"/>
  <c r="V473" i="2"/>
  <c r="W473" i="2" s="1"/>
  <c r="V494" i="2"/>
  <c r="AB494" i="2" s="1"/>
  <c r="V529" i="2"/>
  <c r="W529" i="2" s="1"/>
  <c r="V548" i="2"/>
  <c r="W548" i="2" s="1"/>
  <c r="V569" i="2"/>
  <c r="AB569" i="2" s="1"/>
  <c r="V690" i="2"/>
  <c r="W690" i="2" s="1"/>
  <c r="V697" i="2"/>
  <c r="AB697" i="2" s="1"/>
  <c r="V16" i="2"/>
  <c r="AB16" i="2" s="1"/>
  <c r="AB49" i="2"/>
  <c r="V56" i="2"/>
  <c r="AB56" i="2" s="1"/>
  <c r="V281" i="2"/>
  <c r="AB281" i="2" s="1"/>
  <c r="V358" i="2"/>
  <c r="AB358" i="2" s="1"/>
  <c r="V381" i="2"/>
  <c r="W381" i="2" s="1"/>
  <c r="V403" i="2"/>
  <c r="W403" i="2" s="1"/>
  <c r="V409" i="2"/>
  <c r="AB409" i="2" s="1"/>
  <c r="V440" i="2"/>
  <c r="W440" i="2" s="1"/>
  <c r="V466" i="2"/>
  <c r="V505" i="2"/>
  <c r="V542" i="2"/>
  <c r="AB542" i="2" s="1"/>
  <c r="V563" i="2"/>
  <c r="W563" i="2" s="1"/>
  <c r="V573" i="2"/>
  <c r="AB573" i="2" s="1"/>
  <c r="V583" i="2"/>
  <c r="W583" i="2" s="1"/>
  <c r="V598" i="2"/>
  <c r="W598" i="2" s="1"/>
  <c r="V602" i="2"/>
  <c r="W602" i="2" s="1"/>
  <c r="V670" i="2"/>
  <c r="AB670" i="2" s="1"/>
  <c r="V104" i="2"/>
  <c r="W104" i="2" s="1"/>
  <c r="V571" i="2"/>
  <c r="AB571" i="2" s="1"/>
  <c r="V606" i="2"/>
  <c r="W606" i="2" s="1"/>
  <c r="V663" i="2"/>
  <c r="V683" i="2"/>
  <c r="AB683" i="2" s="1"/>
  <c r="V694" i="2"/>
  <c r="AB694" i="2" s="1"/>
  <c r="AB254" i="2"/>
  <c r="AB85" i="2"/>
  <c r="AB576" i="2"/>
  <c r="W576" i="2"/>
  <c r="W244" i="2"/>
  <c r="R244" i="2"/>
  <c r="V244" i="2" s="1"/>
  <c r="AB244" i="2" s="1"/>
  <c r="V277" i="2"/>
  <c r="W277" i="2" s="1"/>
  <c r="X277" i="2" s="1"/>
  <c r="AC277" i="2" s="1"/>
  <c r="AE298" i="2"/>
  <c r="AC298" i="2"/>
  <c r="V26" i="2"/>
  <c r="AB26" i="2" s="1"/>
  <c r="V40" i="2"/>
  <c r="AB40" i="2" s="1"/>
  <c r="W56" i="2"/>
  <c r="X56" i="2" s="1"/>
  <c r="AC56" i="2" s="1"/>
  <c r="V116" i="2"/>
  <c r="W116" i="2" s="1"/>
  <c r="X116" i="2" s="1"/>
  <c r="AC116" i="2" s="1"/>
  <c r="V180" i="2"/>
  <c r="W180" i="2" s="1"/>
  <c r="X180" i="2" s="1"/>
  <c r="W216" i="2"/>
  <c r="V263" i="2"/>
  <c r="V331" i="2"/>
  <c r="V362" i="2"/>
  <c r="AB362" i="2" s="1"/>
  <c r="V479" i="2"/>
  <c r="AB479" i="2" s="1"/>
  <c r="V611" i="2"/>
  <c r="AB611" i="2" s="1"/>
  <c r="V44" i="2"/>
  <c r="AB44" i="2" s="1"/>
  <c r="V64" i="2"/>
  <c r="V143" i="2"/>
  <c r="W143" i="2" s="1"/>
  <c r="V146" i="2"/>
  <c r="W146" i="2" s="1"/>
  <c r="AF146" i="2" s="1"/>
  <c r="V290" i="2"/>
  <c r="AB295" i="2"/>
  <c r="W295" i="2"/>
  <c r="AF295" i="2" s="1"/>
  <c r="AB297" i="2"/>
  <c r="W297" i="2"/>
  <c r="X297" i="2" s="1"/>
  <c r="AC297" i="2" s="1"/>
  <c r="V326" i="2"/>
  <c r="AB326" i="2" s="1"/>
  <c r="V364" i="2"/>
  <c r="W587" i="2"/>
  <c r="X587" i="2" s="1"/>
  <c r="AC587" i="2" s="1"/>
  <c r="AB587" i="2"/>
  <c r="AB50" i="2"/>
  <c r="AC50" i="2"/>
  <c r="AF451" i="2"/>
  <c r="X451" i="2"/>
  <c r="AC451" i="2" s="1"/>
  <c r="V17" i="2"/>
  <c r="AB17" i="2" s="1"/>
  <c r="V31" i="2"/>
  <c r="AB31" i="2" s="1"/>
  <c r="V63" i="2"/>
  <c r="W63" i="2" s="1"/>
  <c r="V137" i="2"/>
  <c r="AE188" i="2"/>
  <c r="AF188" i="2" s="1"/>
  <c r="V245" i="2"/>
  <c r="AB245" i="2" s="1"/>
  <c r="W419" i="2"/>
  <c r="X419" i="2" s="1"/>
  <c r="AC419" i="2" s="1"/>
  <c r="AB419" i="2"/>
  <c r="V472" i="2"/>
  <c r="W472" i="2" s="1"/>
  <c r="V476" i="2"/>
  <c r="V43" i="2"/>
  <c r="AB43" i="2" s="1"/>
  <c r="AB84" i="2"/>
  <c r="V169" i="2"/>
  <c r="AB169" i="2" s="1"/>
  <c r="V178" i="2"/>
  <c r="V186" i="2"/>
  <c r="AB186" i="2" s="1"/>
  <c r="V260" i="2"/>
  <c r="W260" i="2" s="1"/>
  <c r="V292" i="2"/>
  <c r="AB305" i="2"/>
  <c r="V19" i="2"/>
  <c r="W19" i="2" s="1"/>
  <c r="V24" i="2"/>
  <c r="W24" i="2" s="1"/>
  <c r="AB41" i="2"/>
  <c r="V52" i="2"/>
  <c r="V65" i="2"/>
  <c r="W65" i="2" s="1"/>
  <c r="V67" i="2"/>
  <c r="AB67" i="2" s="1"/>
  <c r="V70" i="2"/>
  <c r="AB73" i="2"/>
  <c r="V86" i="2"/>
  <c r="AB86" i="2" s="1"/>
  <c r="V94" i="2"/>
  <c r="AB94" i="2" s="1"/>
  <c r="V107" i="2"/>
  <c r="V159" i="2"/>
  <c r="AB209" i="2"/>
  <c r="W209" i="2"/>
  <c r="X209" i="2" s="1"/>
  <c r="AC209" i="2" s="1"/>
  <c r="V217" i="2"/>
  <c r="W217" i="2" s="1"/>
  <c r="V266" i="2"/>
  <c r="W266" i="2" s="1"/>
  <c r="V270" i="2"/>
  <c r="W282" i="2"/>
  <c r="AF282" i="2" s="1"/>
  <c r="V298" i="2"/>
  <c r="W298" i="2" s="1"/>
  <c r="V413" i="2"/>
  <c r="AB413" i="2" s="1"/>
  <c r="V460" i="2"/>
  <c r="W460" i="2" s="1"/>
  <c r="V462" i="2"/>
  <c r="W462" i="2" s="1"/>
  <c r="W465" i="2"/>
  <c r="X465" i="2" s="1"/>
  <c r="AC465" i="2" s="1"/>
  <c r="AB465" i="2"/>
  <c r="V681" i="2"/>
  <c r="W681" i="2" s="1"/>
  <c r="V75" i="2"/>
  <c r="W75" i="2" s="1"/>
  <c r="V77" i="2"/>
  <c r="W77" i="2" s="1"/>
  <c r="V81" i="2"/>
  <c r="V136" i="2"/>
  <c r="W136" i="2" s="1"/>
  <c r="AF136" i="2" s="1"/>
  <c r="V208" i="2"/>
  <c r="V291" i="2"/>
  <c r="V374" i="2"/>
  <c r="AB374" i="2" s="1"/>
  <c r="W385" i="2"/>
  <c r="X385" i="2" s="1"/>
  <c r="AC385" i="2" s="1"/>
  <c r="V453" i="2"/>
  <c r="AB453" i="2" s="1"/>
  <c r="V490" i="2"/>
  <c r="W490" i="2" s="1"/>
  <c r="V525" i="2"/>
  <c r="W525" i="2" s="1"/>
  <c r="V534" i="2"/>
  <c r="W588" i="2"/>
  <c r="AF588" i="2" s="1"/>
  <c r="AB588" i="2"/>
  <c r="V39" i="2"/>
  <c r="W39" i="2" s="1"/>
  <c r="V66" i="2"/>
  <c r="W66" i="2" s="1"/>
  <c r="V68" i="2"/>
  <c r="AB68" i="2" s="1"/>
  <c r="V76" i="2"/>
  <c r="W76" i="2" s="1"/>
  <c r="V100" i="2"/>
  <c r="AB100" i="2" s="1"/>
  <c r="V106" i="2"/>
  <c r="V117" i="2"/>
  <c r="AB117" i="2" s="1"/>
  <c r="V118" i="2"/>
  <c r="V174" i="2"/>
  <c r="W174" i="2" s="1"/>
  <c r="V219" i="2"/>
  <c r="AB219" i="2" s="1"/>
  <c r="V284" i="2"/>
  <c r="AB284" i="2" s="1"/>
  <c r="V336" i="2"/>
  <c r="AB336" i="2" s="1"/>
  <c r="V351" i="2"/>
  <c r="AB351" i="2" s="1"/>
  <c r="V371" i="2"/>
  <c r="V380" i="2"/>
  <c r="W380" i="2" s="1"/>
  <c r="V399" i="2"/>
  <c r="AB399" i="2" s="1"/>
  <c r="V401" i="2"/>
  <c r="V408" i="2"/>
  <c r="AB408" i="2" s="1"/>
  <c r="V417" i="2"/>
  <c r="W417" i="2" s="1"/>
  <c r="V434" i="2"/>
  <c r="V452" i="2"/>
  <c r="AB452" i="2" s="1"/>
  <c r="V461" i="2"/>
  <c r="V603" i="2"/>
  <c r="V628" i="2"/>
  <c r="AB628" i="2" s="1"/>
  <c r="V642" i="2"/>
  <c r="AB642" i="2" s="1"/>
  <c r="V645" i="2"/>
  <c r="AB645" i="2" s="1"/>
  <c r="V157" i="2"/>
  <c r="AB157" i="2" s="1"/>
  <c r="V192" i="2"/>
  <c r="AB192" i="2" s="1"/>
  <c r="V200" i="2"/>
  <c r="V228" i="2"/>
  <c r="AF241" i="2"/>
  <c r="V243" i="2"/>
  <c r="W243" i="2" s="1"/>
  <c r="V313" i="2"/>
  <c r="W313" i="2" s="1"/>
  <c r="V317" i="2"/>
  <c r="AB317" i="2" s="1"/>
  <c r="V370" i="2"/>
  <c r="V445" i="2"/>
  <c r="AF480" i="2"/>
  <c r="V568" i="2"/>
  <c r="V586" i="2"/>
  <c r="W586" i="2" s="1"/>
  <c r="V619" i="2"/>
  <c r="AB619" i="2" s="1"/>
  <c r="V89" i="2"/>
  <c r="W89" i="2" s="1"/>
  <c r="V99" i="2"/>
  <c r="AB99" i="2" s="1"/>
  <c r="V120" i="2"/>
  <c r="W120" i="2" s="1"/>
  <c r="V164" i="2"/>
  <c r="W164" i="2" s="1"/>
  <c r="X164" i="2" s="1"/>
  <c r="AC164" i="2" s="1"/>
  <c r="V218" i="2"/>
  <c r="V230" i="2"/>
  <c r="AB230" i="2" s="1"/>
  <c r="X241" i="2"/>
  <c r="AC241" i="2" s="1"/>
  <c r="V269" i="2"/>
  <c r="W269" i="2" s="1"/>
  <c r="W294" i="2"/>
  <c r="X294" i="2" s="1"/>
  <c r="AC294" i="2" s="1"/>
  <c r="V304" i="2"/>
  <c r="W304" i="2" s="1"/>
  <c r="V312" i="2"/>
  <c r="AB312" i="2" s="1"/>
  <c r="V332" i="2"/>
  <c r="AB332" i="2" s="1"/>
  <c r="V337" i="2"/>
  <c r="W337" i="2" s="1"/>
  <c r="V396" i="2"/>
  <c r="AB396" i="2" s="1"/>
  <c r="V431" i="2"/>
  <c r="W431" i="2" s="1"/>
  <c r="V443" i="2"/>
  <c r="W443" i="2" s="1"/>
  <c r="V468" i="2"/>
  <c r="AB468" i="2" s="1"/>
  <c r="V486" i="2"/>
  <c r="V572" i="2"/>
  <c r="W572" i="2" s="1"/>
  <c r="V78" i="2"/>
  <c r="W78" i="2" s="1"/>
  <c r="X78" i="2" s="1"/>
  <c r="AC78" i="2" s="1"/>
  <c r="V92" i="2"/>
  <c r="W92" i="2" s="1"/>
  <c r="AF92" i="2" s="1"/>
  <c r="V126" i="2"/>
  <c r="W126" i="2" s="1"/>
  <c r="V130" i="2"/>
  <c r="AB130" i="2" s="1"/>
  <c r="V144" i="2"/>
  <c r="AB144" i="2" s="1"/>
  <c r="V149" i="2"/>
  <c r="W149" i="2" s="1"/>
  <c r="X149" i="2" s="1"/>
  <c r="AC149" i="2" s="1"/>
  <c r="V204" i="2"/>
  <c r="W204" i="2" s="1"/>
  <c r="V220" i="2"/>
  <c r="W220" i="2" s="1"/>
  <c r="X220" i="2" s="1"/>
  <c r="AC220" i="2" s="1"/>
  <c r="V239" i="2"/>
  <c r="AB239" i="2" s="1"/>
  <c r="V261" i="2"/>
  <c r="AB261" i="2" s="1"/>
  <c r="V283" i="2"/>
  <c r="V293" i="2"/>
  <c r="AB293" i="2" s="1"/>
  <c r="V301" i="2"/>
  <c r="W301" i="2" s="1"/>
  <c r="V350" i="2"/>
  <c r="W350" i="2" s="1"/>
  <c r="V360" i="2"/>
  <c r="W360" i="2" s="1"/>
  <c r="V421" i="2"/>
  <c r="AB421" i="2" s="1"/>
  <c r="V481" i="2"/>
  <c r="V499" i="2"/>
  <c r="AB499" i="2" s="1"/>
  <c r="V565" i="2"/>
  <c r="V641" i="2"/>
  <c r="W641" i="2" s="1"/>
  <c r="X641" i="2" s="1"/>
  <c r="AC641" i="2" s="1"/>
  <c r="V686" i="2"/>
  <c r="V629" i="2"/>
  <c r="V22" i="2"/>
  <c r="W22" i="2" s="1"/>
  <c r="V71" i="2"/>
  <c r="AB71" i="2" s="1"/>
  <c r="V98" i="2"/>
  <c r="AB98" i="2" s="1"/>
  <c r="V101" i="2"/>
  <c r="W101" i="2" s="1"/>
  <c r="X101" i="2" s="1"/>
  <c r="AC101" i="2" s="1"/>
  <c r="V132" i="2"/>
  <c r="AB132" i="2" s="1"/>
  <c r="V135" i="2"/>
  <c r="V139" i="2"/>
  <c r="W139" i="2" s="1"/>
  <c r="AF139" i="2" s="1"/>
  <c r="V198" i="2"/>
  <c r="AB198" i="2" s="1"/>
  <c r="V223" i="2"/>
  <c r="AB223" i="2" s="1"/>
  <c r="V229" i="2"/>
  <c r="W229" i="2" s="1"/>
  <c r="X229" i="2" s="1"/>
  <c r="AC229" i="2" s="1"/>
  <c r="V249" i="2"/>
  <c r="W249" i="2" s="1"/>
  <c r="V258" i="2"/>
  <c r="W258" i="2" s="1"/>
  <c r="V287" i="2"/>
  <c r="V311" i="2"/>
  <c r="AB311" i="2" s="1"/>
  <c r="V329" i="2"/>
  <c r="W329" i="2" s="1"/>
  <c r="V349" i="2"/>
  <c r="AB349" i="2" s="1"/>
  <c r="V367" i="2"/>
  <c r="W367" i="2" s="1"/>
  <c r="V397" i="2"/>
  <c r="V411" i="2"/>
  <c r="W411" i="2" s="1"/>
  <c r="V423" i="2"/>
  <c r="W423" i="2" s="1"/>
  <c r="V507" i="2"/>
  <c r="V553" i="2"/>
  <c r="V578" i="2"/>
  <c r="AB578" i="2" s="1"/>
  <c r="V599" i="2"/>
  <c r="W599" i="2" s="1"/>
  <c r="AB631" i="2"/>
  <c r="W631" i="2"/>
  <c r="AF631" i="2" s="1"/>
  <c r="V674" i="2"/>
  <c r="W674" i="2" s="1"/>
  <c r="V319" i="2"/>
  <c r="W319" i="2" s="1"/>
  <c r="V321" i="2"/>
  <c r="W321" i="2" s="1"/>
  <c r="V323" i="2"/>
  <c r="V369" i="2"/>
  <c r="W369" i="2" s="1"/>
  <c r="V373" i="2"/>
  <c r="AB373" i="2" s="1"/>
  <c r="V383" i="2"/>
  <c r="W383" i="2" s="1"/>
  <c r="V412" i="2"/>
  <c r="W412" i="2" s="1"/>
  <c r="AF412" i="2" s="1"/>
  <c r="V428" i="2"/>
  <c r="W428" i="2" s="1"/>
  <c r="V444" i="2"/>
  <c r="V469" i="2"/>
  <c r="AB469" i="2" s="1"/>
  <c r="V496" i="2"/>
  <c r="W496" i="2" s="1"/>
  <c r="V502" i="2"/>
  <c r="V517" i="2"/>
  <c r="V544" i="2"/>
  <c r="AB544" i="2" s="1"/>
  <c r="V570" i="2"/>
  <c r="W570" i="2" s="1"/>
  <c r="V581" i="2"/>
  <c r="V608" i="2"/>
  <c r="W608" i="2" s="1"/>
  <c r="V622" i="2"/>
  <c r="AB622" i="2" s="1"/>
  <c r="V627" i="2"/>
  <c r="V638" i="2"/>
  <c r="AB638" i="2" s="1"/>
  <c r="V654" i="2"/>
  <c r="V666" i="2"/>
  <c r="V678" i="2"/>
  <c r="V438" i="2"/>
  <c r="V447" i="2"/>
  <c r="AB447" i="2" s="1"/>
  <c r="V449" i="2"/>
  <c r="W449" i="2" s="1"/>
  <c r="V455" i="2"/>
  <c r="AB455" i="2" s="1"/>
  <c r="V457" i="2"/>
  <c r="V519" i="2"/>
  <c r="W519" i="2" s="1"/>
  <c r="V531" i="2"/>
  <c r="AB531" i="2" s="1"/>
  <c r="V533" i="2"/>
  <c r="V567" i="2"/>
  <c r="W567" i="2" s="1"/>
  <c r="V593" i="2"/>
  <c r="W593" i="2" s="1"/>
  <c r="V633" i="2"/>
  <c r="V657" i="2"/>
  <c r="AB657" i="2" s="1"/>
  <c r="V671" i="2"/>
  <c r="W671" i="2" s="1"/>
  <c r="AF671" i="2" s="1"/>
  <c r="V685" i="2"/>
  <c r="W685" i="2" s="1"/>
  <c r="V363" i="2"/>
  <c r="W363" i="2" s="1"/>
  <c r="X363" i="2" s="1"/>
  <c r="AC363" i="2" s="1"/>
  <c r="V375" i="2"/>
  <c r="W375" i="2" s="1"/>
  <c r="AF375" i="2" s="1"/>
  <c r="V377" i="2"/>
  <c r="W377" i="2" s="1"/>
  <c r="V388" i="2"/>
  <c r="AB388" i="2" s="1"/>
  <c r="V406" i="2"/>
  <c r="V432" i="2"/>
  <c r="W432" i="2" s="1"/>
  <c r="V454" i="2"/>
  <c r="AB454" i="2" s="1"/>
  <c r="V477" i="2"/>
  <c r="W477" i="2" s="1"/>
  <c r="V495" i="2"/>
  <c r="W495" i="2" s="1"/>
  <c r="V501" i="2"/>
  <c r="W501" i="2" s="1"/>
  <c r="V503" i="2"/>
  <c r="V509" i="2"/>
  <c r="V545" i="2"/>
  <c r="AB545" i="2" s="1"/>
  <c r="V556" i="2"/>
  <c r="AB556" i="2" s="1"/>
  <c r="V561" i="2"/>
  <c r="AB561" i="2" s="1"/>
  <c r="V590" i="2"/>
  <c r="W590" i="2" s="1"/>
  <c r="V595" i="2"/>
  <c r="W595" i="2" s="1"/>
  <c r="X595" i="2" s="1"/>
  <c r="AC595" i="2" s="1"/>
  <c r="V601" i="2"/>
  <c r="AB601" i="2" s="1"/>
  <c r="V607" i="2"/>
  <c r="W607" i="2" s="1"/>
  <c r="AF607" i="2" s="1"/>
  <c r="V630" i="2"/>
  <c r="W630" i="2" s="1"/>
  <c r="V635" i="2"/>
  <c r="W635" i="2" s="1"/>
  <c r="V651" i="2"/>
  <c r="W651" i="2" s="1"/>
  <c r="V665" i="2"/>
  <c r="V677" i="2"/>
  <c r="AB677" i="2" s="1"/>
  <c r="V679" i="2"/>
  <c r="W679" i="2" s="1"/>
  <c r="V320" i="2"/>
  <c r="AB320" i="2" s="1"/>
  <c r="V322" i="2"/>
  <c r="AB322" i="2" s="1"/>
  <c r="V347" i="2"/>
  <c r="AB347" i="2" s="1"/>
  <c r="V393" i="2"/>
  <c r="W393" i="2" s="1"/>
  <c r="V398" i="2"/>
  <c r="AB398" i="2" s="1"/>
  <c r="V400" i="2"/>
  <c r="AB400" i="2" s="1"/>
  <c r="V407" i="2"/>
  <c r="W407" i="2" s="1"/>
  <c r="V420" i="2"/>
  <c r="AB420" i="2" s="1"/>
  <c r="V429" i="2"/>
  <c r="V435" i="2"/>
  <c r="W435" i="2" s="1"/>
  <c r="V437" i="2"/>
  <c r="W437" i="2" s="1"/>
  <c r="V448" i="2"/>
  <c r="AB448" i="2" s="1"/>
  <c r="V482" i="2"/>
  <c r="AB482" i="2" s="1"/>
  <c r="V512" i="2"/>
  <c r="W512" i="2" s="1"/>
  <c r="V514" i="2"/>
  <c r="W514" i="2" s="1"/>
  <c r="V527" i="2"/>
  <c r="V564" i="2"/>
  <c r="AB564" i="2" s="1"/>
  <c r="V589" i="2"/>
  <c r="V614" i="2"/>
  <c r="AB614" i="2" s="1"/>
  <c r="V618" i="2"/>
  <c r="V639" i="2"/>
  <c r="V646" i="2"/>
  <c r="V698" i="2"/>
  <c r="AB698" i="2" s="1"/>
  <c r="V701" i="2"/>
  <c r="W701" i="2" s="1"/>
  <c r="V508" i="2"/>
  <c r="V520" i="2"/>
  <c r="V532" i="2"/>
  <c r="V536" i="2"/>
  <c r="W536" i="2" s="1"/>
  <c r="V541" i="2"/>
  <c r="W541" i="2" s="1"/>
  <c r="AF541" i="2" s="1"/>
  <c r="V615" i="2"/>
  <c r="W615" i="2" s="1"/>
  <c r="V634" i="2"/>
  <c r="W634" i="2" s="1"/>
  <c r="V650" i="2"/>
  <c r="AB650" i="2" s="1"/>
  <c r="V667" i="2"/>
  <c r="V672" i="2"/>
  <c r="AB672" i="2" s="1"/>
  <c r="V691" i="2"/>
  <c r="AB76" i="2"/>
  <c r="AB23" i="2"/>
  <c r="AB65" i="2"/>
  <c r="W32" i="2"/>
  <c r="AE48" i="2"/>
  <c r="AF48" i="2" s="1"/>
  <c r="AC48" i="2"/>
  <c r="V53" i="2"/>
  <c r="V83" i="2"/>
  <c r="V90" i="2"/>
  <c r="V103" i="2"/>
  <c r="X203" i="2"/>
  <c r="AC203" i="2" s="1"/>
  <c r="V27" i="2"/>
  <c r="V42" i="2"/>
  <c r="V45" i="2"/>
  <c r="AB48" i="2"/>
  <c r="AB116" i="2"/>
  <c r="X138" i="2"/>
  <c r="AC138" i="2" s="1"/>
  <c r="AF138" i="2"/>
  <c r="V151" i="2"/>
  <c r="AB249" i="2"/>
  <c r="AE309" i="2"/>
  <c r="AF309" i="2" s="1"/>
  <c r="AC309" i="2"/>
  <c r="AB329" i="2"/>
  <c r="AB97" i="2"/>
  <c r="W97" i="2"/>
  <c r="W41" i="2"/>
  <c r="W73" i="2"/>
  <c r="W110" i="2"/>
  <c r="AB110" i="2"/>
  <c r="AB159" i="2"/>
  <c r="W159" i="2"/>
  <c r="AB288" i="2"/>
  <c r="AF78" i="2"/>
  <c r="V96" i="2"/>
  <c r="V155" i="2"/>
  <c r="AF202" i="2"/>
  <c r="W100" i="2"/>
  <c r="V30" i="2"/>
  <c r="AC47" i="2"/>
  <c r="AB47" i="2"/>
  <c r="V88" i="2"/>
  <c r="AB89" i="2"/>
  <c r="W124" i="2"/>
  <c r="W144" i="2"/>
  <c r="V152" i="2"/>
  <c r="AB234" i="2"/>
  <c r="W234" i="2"/>
  <c r="AB52" i="2"/>
  <c r="W52" i="2"/>
  <c r="AB104" i="2"/>
  <c r="V37" i="2"/>
  <c r="V74" i="2"/>
  <c r="AB105" i="2"/>
  <c r="W105" i="2"/>
  <c r="AB120" i="2"/>
  <c r="W211" i="2"/>
  <c r="AB248" i="2"/>
  <c r="V57" i="2"/>
  <c r="V58" i="2"/>
  <c r="V59" i="2"/>
  <c r="V60" i="2"/>
  <c r="X139" i="2"/>
  <c r="AC139" i="2" s="1"/>
  <c r="W351" i="2"/>
  <c r="V131" i="2"/>
  <c r="V133" i="2"/>
  <c r="V145" i="2"/>
  <c r="AC180" i="2"/>
  <c r="V194" i="2"/>
  <c r="V215" i="2"/>
  <c r="V256" i="2"/>
  <c r="V257" i="2"/>
  <c r="V274" i="2"/>
  <c r="AF280" i="2"/>
  <c r="X280" i="2"/>
  <c r="AC280" i="2" s="1"/>
  <c r="V306" i="2"/>
  <c r="AB341" i="2"/>
  <c r="W341" i="2"/>
  <c r="AB154" i="2"/>
  <c r="AB156" i="2"/>
  <c r="V170" i="2"/>
  <c r="V226" i="2"/>
  <c r="AB253" i="2"/>
  <c r="W253" i="2"/>
  <c r="V275" i="2"/>
  <c r="AE289" i="2"/>
  <c r="AB300" i="2"/>
  <c r="W300" i="2"/>
  <c r="W195" i="2"/>
  <c r="AB195" i="2"/>
  <c r="AF242" i="2"/>
  <c r="AB260" i="2"/>
  <c r="W338" i="2"/>
  <c r="R114" i="2"/>
  <c r="V114" i="2" s="1"/>
  <c r="V122" i="2"/>
  <c r="AB153" i="2"/>
  <c r="X154" i="2"/>
  <c r="AC154" i="2" s="1"/>
  <c r="V162" i="2"/>
  <c r="W169" i="2"/>
  <c r="V213" i="2"/>
  <c r="AC239" i="2"/>
  <c r="AE239" i="2"/>
  <c r="AF239" i="2" s="1"/>
  <c r="V247" i="2"/>
  <c r="V251" i="2"/>
  <c r="V259" i="2"/>
  <c r="W345" i="2"/>
  <c r="X348" i="2"/>
  <c r="AC348" i="2" s="1"/>
  <c r="AF348" i="2"/>
  <c r="V108" i="2"/>
  <c r="V148" i="2"/>
  <c r="V160" i="2"/>
  <c r="AC188" i="2"/>
  <c r="V197" i="2"/>
  <c r="V205" i="2"/>
  <c r="V212" i="2"/>
  <c r="V246" i="2"/>
  <c r="V250" i="2"/>
  <c r="W336" i="2"/>
  <c r="V119" i="2"/>
  <c r="V127" i="2"/>
  <c r="AF156" i="2"/>
  <c r="X156" i="2"/>
  <c r="AC156" i="2" s="1"/>
  <c r="W168" i="2"/>
  <c r="AB237" i="2"/>
  <c r="AB176" i="2"/>
  <c r="V179" i="2"/>
  <c r="V183" i="2"/>
  <c r="AB218" i="2"/>
  <c r="W218" i="2"/>
  <c r="AF267" i="2"/>
  <c r="V271" i="2"/>
  <c r="V272" i="2"/>
  <c r="V276" i="2"/>
  <c r="AB333" i="2"/>
  <c r="V189" i="2"/>
  <c r="V207" i="2"/>
  <c r="V227" i="2"/>
  <c r="V252" i="2"/>
  <c r="V264" i="2"/>
  <c r="AB309" i="2"/>
  <c r="V327" i="2"/>
  <c r="V335" i="2"/>
  <c r="V340" i="2"/>
  <c r="V343" i="2"/>
  <c r="V346" i="2"/>
  <c r="V376" i="2"/>
  <c r="V402" i="2"/>
  <c r="AB436" i="2"/>
  <c r="W505" i="2"/>
  <c r="AB505" i="2"/>
  <c r="V165" i="2"/>
  <c r="V185" i="2"/>
  <c r="V231" i="2"/>
  <c r="V232" i="2"/>
  <c r="AB280" i="2"/>
  <c r="X372" i="2"/>
  <c r="AC372" i="2" s="1"/>
  <c r="V422" i="2"/>
  <c r="AB441" i="2"/>
  <c r="W441" i="2"/>
  <c r="W447" i="2"/>
  <c r="AE490" i="2"/>
  <c r="AF490" i="2" s="1"/>
  <c r="V140" i="2"/>
  <c r="V158" i="2"/>
  <c r="V172" i="2"/>
  <c r="V210" i="2"/>
  <c r="V265" i="2"/>
  <c r="V296" i="2"/>
  <c r="AB352" i="2"/>
  <c r="V361" i="2"/>
  <c r="V395" i="2"/>
  <c r="W439" i="2"/>
  <c r="AB439" i="2"/>
  <c r="W455" i="2"/>
  <c r="V299" i="2"/>
  <c r="V314" i="2"/>
  <c r="V315" i="2"/>
  <c r="V328" i="2"/>
  <c r="X375" i="2"/>
  <c r="AC375" i="2" s="1"/>
  <c r="W532" i="2"/>
  <c r="AB532" i="2"/>
  <c r="AE310" i="2"/>
  <c r="AF310" i="2" s="1"/>
  <c r="AC310" i="2"/>
  <c r="AB348" i="2"/>
  <c r="AF352" i="2"/>
  <c r="W415" i="2"/>
  <c r="AB415" i="2"/>
  <c r="AB434" i="2"/>
  <c r="W434" i="2"/>
  <c r="V303" i="2"/>
  <c r="AB310" i="2"/>
  <c r="V316" i="2"/>
  <c r="V355" i="2"/>
  <c r="W373" i="2"/>
  <c r="V382" i="2"/>
  <c r="V325" i="2"/>
  <c r="V334" i="2"/>
  <c r="V354" i="2"/>
  <c r="V359" i="2"/>
  <c r="W386" i="2"/>
  <c r="V389" i="2"/>
  <c r="AB403" i="2"/>
  <c r="V379" i="2"/>
  <c r="V427" i="2"/>
  <c r="AB451" i="2"/>
  <c r="X524" i="2"/>
  <c r="AC524" i="2" s="1"/>
  <c r="AB570" i="2"/>
  <c r="AB431" i="2"/>
  <c r="W550" i="2"/>
  <c r="V390" i="2"/>
  <c r="V424" i="2"/>
  <c r="V430" i="2"/>
  <c r="AB513" i="2"/>
  <c r="W513" i="2"/>
  <c r="W537" i="2"/>
  <c r="AB555" i="2"/>
  <c r="W555" i="2"/>
  <c r="V366" i="2"/>
  <c r="W413" i="2"/>
  <c r="V416" i="2"/>
  <c r="X490" i="2"/>
  <c r="AC490" i="2" s="1"/>
  <c r="W494" i="2"/>
  <c r="V456" i="2"/>
  <c r="AB533" i="2"/>
  <c r="W533" i="2"/>
  <c r="V378" i="2"/>
  <c r="V410" i="2"/>
  <c r="V442" i="2"/>
  <c r="V467" i="2"/>
  <c r="V470" i="2"/>
  <c r="V483" i="2"/>
  <c r="AF559" i="2"/>
  <c r="W597" i="2"/>
  <c r="AB621" i="2"/>
  <c r="V418" i="2"/>
  <c r="V450" i="2"/>
  <c r="V474" i="2"/>
  <c r="V493" i="2"/>
  <c r="W509" i="2"/>
  <c r="AB509" i="2"/>
  <c r="AB510" i="2"/>
  <c r="W510" i="2"/>
  <c r="V516" i="2"/>
  <c r="V394" i="2"/>
  <c r="V426" i="2"/>
  <c r="V458" i="2"/>
  <c r="V475" i="2"/>
  <c r="V478" i="2"/>
  <c r="V487" i="2"/>
  <c r="V488" i="2"/>
  <c r="X576" i="2"/>
  <c r="AC576" i="2" s="1"/>
  <c r="AF576" i="2"/>
  <c r="AB674" i="2"/>
  <c r="V414" i="2"/>
  <c r="V446" i="2"/>
  <c r="V489" i="2"/>
  <c r="V500" i="2"/>
  <c r="AB524" i="2"/>
  <c r="W531" i="2"/>
  <c r="V547" i="2"/>
  <c r="V530" i="2"/>
  <c r="AB662" i="2"/>
  <c r="W664" i="2"/>
  <c r="V522" i="2"/>
  <c r="W638" i="2"/>
  <c r="W697" i="2"/>
  <c r="AB558" i="2"/>
  <c r="W558" i="2"/>
  <c r="AF596" i="2"/>
  <c r="V504" i="2"/>
  <c r="W625" i="2"/>
  <c r="AB625" i="2"/>
  <c r="AB640" i="2"/>
  <c r="W640" i="2"/>
  <c r="V492" i="2"/>
  <c r="AB541" i="2"/>
  <c r="V551" i="2"/>
  <c r="AB560" i="2"/>
  <c r="V582" i="2"/>
  <c r="W614" i="2"/>
  <c r="V538" i="2"/>
  <c r="V543" i="2"/>
  <c r="V566" i="2"/>
  <c r="V584" i="2"/>
  <c r="V600" i="2"/>
  <c r="V574" i="2"/>
  <c r="AB594" i="2"/>
  <c r="V626" i="2"/>
  <c r="W661" i="2"/>
  <c r="AB661" i="2"/>
  <c r="V546" i="2"/>
  <c r="V554" i="2"/>
  <c r="V575" i="2"/>
  <c r="V592" i="2"/>
  <c r="W649" i="2"/>
  <c r="AB649" i="2"/>
  <c r="AB651" i="2"/>
  <c r="W670" i="2"/>
  <c r="W683" i="2"/>
  <c r="AF659" i="2"/>
  <c r="AF673" i="2"/>
  <c r="V682" i="2"/>
  <c r="W613" i="2"/>
  <c r="AB613" i="2"/>
  <c r="V644" i="2"/>
  <c r="V658" i="2"/>
  <c r="AC673" i="2"/>
  <c r="AB685" i="2"/>
  <c r="V676" i="2"/>
  <c r="AB671" i="2"/>
  <c r="AB690" i="2"/>
  <c r="V579" i="2"/>
  <c r="W585" i="2"/>
  <c r="AB585" i="2"/>
  <c r="W601" i="2"/>
  <c r="V632" i="2"/>
  <c r="V637" i="2"/>
  <c r="AB643" i="2"/>
  <c r="W643" i="2"/>
  <c r="V700" i="2"/>
  <c r="V620" i="2"/>
  <c r="V652" i="2"/>
  <c r="AB673" i="2"/>
  <c r="V684" i="2"/>
  <c r="AB689" i="2"/>
  <c r="V616" i="2"/>
  <c r="V648" i="2"/>
  <c r="V680" i="2"/>
  <c r="V636" i="2"/>
  <c r="V668" i="2"/>
  <c r="V692" i="2"/>
  <c r="V624" i="2"/>
  <c r="V656" i="2"/>
  <c r="V696" i="2"/>
  <c r="V699" i="2"/>
  <c r="AF58" i="1"/>
  <c r="V139" i="1"/>
  <c r="AB139" i="1" s="1"/>
  <c r="V195" i="1"/>
  <c r="AB195" i="1" s="1"/>
  <c r="V199" i="1"/>
  <c r="W199" i="1" s="1"/>
  <c r="V233" i="1"/>
  <c r="AB233" i="1" s="1"/>
  <c r="V289" i="1"/>
  <c r="W289" i="1" s="1"/>
  <c r="V319" i="1"/>
  <c r="AB319" i="1" s="1"/>
  <c r="V578" i="1"/>
  <c r="AB578" i="1" s="1"/>
  <c r="V137" i="1"/>
  <c r="W137" i="1" s="1"/>
  <c r="V190" i="1"/>
  <c r="W190" i="1" s="1"/>
  <c r="V51" i="1"/>
  <c r="W51" i="1" s="1"/>
  <c r="V64" i="1"/>
  <c r="AB64" i="1" s="1"/>
  <c r="V115" i="1"/>
  <c r="AB115" i="1" s="1"/>
  <c r="V123" i="1"/>
  <c r="AB123" i="1" s="1"/>
  <c r="V198" i="1"/>
  <c r="W198" i="1" s="1"/>
  <c r="AB216" i="1"/>
  <c r="V294" i="1"/>
  <c r="W294" i="1" s="1"/>
  <c r="V296" i="1"/>
  <c r="AB296" i="1" s="1"/>
  <c r="V343" i="1"/>
  <c r="W343" i="1" s="1"/>
  <c r="AF343" i="1" s="1"/>
  <c r="AB59" i="1"/>
  <c r="W59" i="1"/>
  <c r="AF59" i="1" s="1"/>
  <c r="V29" i="1"/>
  <c r="V57" i="1"/>
  <c r="AB57" i="1" s="1"/>
  <c r="V104" i="1"/>
  <c r="W104" i="1" s="1"/>
  <c r="V208" i="1"/>
  <c r="W208" i="1" s="1"/>
  <c r="AF208" i="1" s="1"/>
  <c r="V264" i="1"/>
  <c r="V507" i="1"/>
  <c r="W507" i="1" s="1"/>
  <c r="X507" i="1" s="1"/>
  <c r="AC507" i="1" s="1"/>
  <c r="V106" i="1"/>
  <c r="AB106" i="1" s="1"/>
  <c r="V202" i="1"/>
  <c r="W202" i="1" s="1"/>
  <c r="V274" i="1"/>
  <c r="AB274" i="1" s="1"/>
  <c r="V287" i="1"/>
  <c r="W287" i="1" s="1"/>
  <c r="V317" i="1"/>
  <c r="W317" i="1" s="1"/>
  <c r="X317" i="1" s="1"/>
  <c r="AC317" i="1" s="1"/>
  <c r="V323" i="1"/>
  <c r="W323" i="1" s="1"/>
  <c r="X323" i="1" s="1"/>
  <c r="AC323" i="1" s="1"/>
  <c r="V479" i="1"/>
  <c r="W479" i="1" s="1"/>
  <c r="V605" i="1"/>
  <c r="AB605" i="1" s="1"/>
  <c r="V30" i="1"/>
  <c r="AB30" i="1" s="1"/>
  <c r="V40" i="1"/>
  <c r="AB40" i="1" s="1"/>
  <c r="V49" i="1"/>
  <c r="AB49" i="1" s="1"/>
  <c r="V154" i="1"/>
  <c r="W154" i="1" s="1"/>
  <c r="V167" i="1"/>
  <c r="W167" i="1" s="1"/>
  <c r="AF167" i="1" s="1"/>
  <c r="V226" i="1"/>
  <c r="AB226" i="1" s="1"/>
  <c r="V271" i="1"/>
  <c r="W271" i="1" s="1"/>
  <c r="X271" i="1" s="1"/>
  <c r="AC271" i="1" s="1"/>
  <c r="V302" i="1"/>
  <c r="W302" i="1" s="1"/>
  <c r="V308" i="1"/>
  <c r="AB308" i="1" s="1"/>
  <c r="V334" i="1"/>
  <c r="AB334" i="1" s="1"/>
  <c r="V351" i="1"/>
  <c r="W351" i="1" s="1"/>
  <c r="V393" i="1"/>
  <c r="AB393" i="1" s="1"/>
  <c r="V442" i="1"/>
  <c r="AB442" i="1" s="1"/>
  <c r="V447" i="1"/>
  <c r="AB447" i="1" s="1"/>
  <c r="V449" i="1"/>
  <c r="W449" i="1" s="1"/>
  <c r="X449" i="1" s="1"/>
  <c r="AC449" i="1" s="1"/>
  <c r="V518" i="1"/>
  <c r="AB518" i="1" s="1"/>
  <c r="V535" i="1"/>
  <c r="AB535" i="1" s="1"/>
  <c r="V582" i="1"/>
  <c r="AB582" i="1" s="1"/>
  <c r="V620" i="1"/>
  <c r="AB620" i="1" s="1"/>
  <c r="V673" i="1"/>
  <c r="AB673" i="1" s="1"/>
  <c r="V684" i="1"/>
  <c r="AB684" i="1" s="1"/>
  <c r="V695" i="1"/>
  <c r="AB695" i="1" s="1"/>
  <c r="V524" i="1"/>
  <c r="AB524" i="1" s="1"/>
  <c r="V543" i="1"/>
  <c r="AB543" i="1" s="1"/>
  <c r="V569" i="1"/>
  <c r="W569" i="1" s="1"/>
  <c r="X569" i="1" s="1"/>
  <c r="AC569" i="1" s="1"/>
  <c r="V613" i="1"/>
  <c r="AB613" i="1" s="1"/>
  <c r="V664" i="1"/>
  <c r="W664" i="1" s="1"/>
  <c r="AF664" i="1" s="1"/>
  <c r="V711" i="1"/>
  <c r="W711" i="1" s="1"/>
  <c r="V34" i="1"/>
  <c r="W34" i="1" s="1"/>
  <c r="X34" i="1" s="1"/>
  <c r="AC34" i="1" s="1"/>
  <c r="V42" i="1"/>
  <c r="W42" i="1" s="1"/>
  <c r="V48" i="1"/>
  <c r="W48" i="1" s="1"/>
  <c r="AF48" i="1" s="1"/>
  <c r="V84" i="1"/>
  <c r="AB84" i="1" s="1"/>
  <c r="V126" i="1"/>
  <c r="AB126" i="1" s="1"/>
  <c r="V204" i="1"/>
  <c r="AB204" i="1" s="1"/>
  <c r="V212" i="1"/>
  <c r="W212" i="1" s="1"/>
  <c r="V227" i="1"/>
  <c r="W227" i="1" s="1"/>
  <c r="V246" i="1"/>
  <c r="W246" i="1" s="1"/>
  <c r="V279" i="1"/>
  <c r="W279" i="1" s="1"/>
  <c r="V318" i="1"/>
  <c r="AB318" i="1" s="1"/>
  <c r="V322" i="1"/>
  <c r="W322" i="1" s="1"/>
  <c r="V355" i="1"/>
  <c r="W355" i="1" s="1"/>
  <c r="V374" i="1"/>
  <c r="W374" i="1" s="1"/>
  <c r="AF374" i="1" s="1"/>
  <c r="V389" i="1"/>
  <c r="W389" i="1" s="1"/>
  <c r="V433" i="1"/>
  <c r="W433" i="1" s="1"/>
  <c r="X433" i="1" s="1"/>
  <c r="AC433" i="1" s="1"/>
  <c r="V444" i="1"/>
  <c r="AB444" i="1" s="1"/>
  <c r="V460" i="1"/>
  <c r="AB460" i="1" s="1"/>
  <c r="V462" i="1"/>
  <c r="AB462" i="1" s="1"/>
  <c r="V472" i="1"/>
  <c r="AB472" i="1" s="1"/>
  <c r="V476" i="1"/>
  <c r="AB476" i="1" s="1"/>
  <c r="V520" i="1"/>
  <c r="AB520" i="1" s="1"/>
  <c r="V528" i="1"/>
  <c r="AB528" i="1" s="1"/>
  <c r="V615" i="1"/>
  <c r="W615" i="1" s="1"/>
  <c r="V692" i="1"/>
  <c r="W692" i="1" s="1"/>
  <c r="AF692" i="1" s="1"/>
  <c r="V698" i="1"/>
  <c r="W698" i="1" s="1"/>
  <c r="V700" i="1"/>
  <c r="W700" i="1" s="1"/>
  <c r="AF700" i="1" s="1"/>
  <c r="V704" i="1"/>
  <c r="W704" i="1" s="1"/>
  <c r="V281" i="1"/>
  <c r="AB281" i="1" s="1"/>
  <c r="V292" i="1"/>
  <c r="AB292" i="1" s="1"/>
  <c r="V439" i="1"/>
  <c r="AB439" i="1" s="1"/>
  <c r="V50" i="1"/>
  <c r="AB50" i="1" s="1"/>
  <c r="V56" i="1"/>
  <c r="AF251" i="1"/>
  <c r="V259" i="1"/>
  <c r="AB259" i="1" s="1"/>
  <c r="V312" i="1"/>
  <c r="AB312" i="1" s="1"/>
  <c r="V346" i="1"/>
  <c r="W346" i="1" s="1"/>
  <c r="V356" i="1"/>
  <c r="W356" i="1" s="1"/>
  <c r="X356" i="1" s="1"/>
  <c r="AC356" i="1" s="1"/>
  <c r="V358" i="1"/>
  <c r="W358" i="1" s="1"/>
  <c r="X358" i="1" s="1"/>
  <c r="AC358" i="1" s="1"/>
  <c r="V415" i="1"/>
  <c r="W415" i="1" s="1"/>
  <c r="V464" i="1"/>
  <c r="W464" i="1" s="1"/>
  <c r="V508" i="1"/>
  <c r="AB508" i="1" s="1"/>
  <c r="V572" i="1"/>
  <c r="W572" i="1" s="1"/>
  <c r="V601" i="1"/>
  <c r="W601" i="1" s="1"/>
  <c r="V625" i="1"/>
  <c r="AB625" i="1" s="1"/>
  <c r="V653" i="1"/>
  <c r="AB653" i="1" s="1"/>
  <c r="V661" i="1"/>
  <c r="AB661" i="1" s="1"/>
  <c r="V375" i="1"/>
  <c r="AB375" i="1" s="1"/>
  <c r="V445" i="1"/>
  <c r="W445" i="1" s="1"/>
  <c r="V484" i="1"/>
  <c r="AB484" i="1" s="1"/>
  <c r="V512" i="1"/>
  <c r="W512" i="1" s="1"/>
  <c r="V561" i="1"/>
  <c r="W561" i="1" s="1"/>
  <c r="X561" i="1" s="1"/>
  <c r="AC561" i="1" s="1"/>
  <c r="V598" i="1"/>
  <c r="AB598" i="1" s="1"/>
  <c r="V633" i="1"/>
  <c r="W633" i="1" s="1"/>
  <c r="V635" i="1"/>
  <c r="V644" i="1"/>
  <c r="W644" i="1" s="1"/>
  <c r="V650" i="1"/>
  <c r="AB650" i="1" s="1"/>
  <c r="V676" i="1"/>
  <c r="W676" i="1" s="1"/>
  <c r="V669" i="1"/>
  <c r="AB669" i="1" s="1"/>
  <c r="V678" i="1"/>
  <c r="W678" i="1" s="1"/>
  <c r="AF678" i="1" s="1"/>
  <c r="V689" i="1"/>
  <c r="AB689" i="1" s="1"/>
  <c r="V701" i="1"/>
  <c r="AB701" i="1" s="1"/>
  <c r="V703" i="1"/>
  <c r="W703" i="1" s="1"/>
  <c r="AF703" i="1" s="1"/>
  <c r="AE356" i="1"/>
  <c r="V140" i="1"/>
  <c r="W140" i="1" s="1"/>
  <c r="AE60" i="1"/>
  <c r="AF60" i="1" s="1"/>
  <c r="V35" i="1"/>
  <c r="AB35" i="1" s="1"/>
  <c r="V53" i="1"/>
  <c r="AB53" i="1" s="1"/>
  <c r="V110" i="1"/>
  <c r="W110" i="1" s="1"/>
  <c r="V120" i="1"/>
  <c r="V164" i="1"/>
  <c r="W164" i="1" s="1"/>
  <c r="X164" i="1" s="1"/>
  <c r="AC164" i="1" s="1"/>
  <c r="V192" i="1"/>
  <c r="W192" i="1" s="1"/>
  <c r="X192" i="1" s="1"/>
  <c r="AC192" i="1" s="1"/>
  <c r="V213" i="1"/>
  <c r="AB213" i="1" s="1"/>
  <c r="V220" i="1"/>
  <c r="AB220" i="1" s="1"/>
  <c r="V255" i="1"/>
  <c r="W255" i="1" s="1"/>
  <c r="AB299" i="1"/>
  <c r="AB60" i="1"/>
  <c r="V86" i="1"/>
  <c r="AB86" i="1" s="1"/>
  <c r="V41" i="1"/>
  <c r="AB41" i="1" s="1"/>
  <c r="V90" i="1"/>
  <c r="AB90" i="1" s="1"/>
  <c r="V145" i="1"/>
  <c r="W145" i="1" s="1"/>
  <c r="AF145" i="1" s="1"/>
  <c r="V160" i="1"/>
  <c r="AB160" i="1" s="1"/>
  <c r="V171" i="1"/>
  <c r="AB171" i="1" s="1"/>
  <c r="V186" i="1"/>
  <c r="AB186" i="1" s="1"/>
  <c r="V223" i="1"/>
  <c r="V234" i="1"/>
  <c r="AB234" i="1" s="1"/>
  <c r="W533" i="1"/>
  <c r="AF533" i="1" s="1"/>
  <c r="V33" i="1"/>
  <c r="W33" i="1" s="1"/>
  <c r="V102" i="1"/>
  <c r="AE320" i="1"/>
  <c r="AC320" i="1"/>
  <c r="V437" i="1"/>
  <c r="W437" i="1" s="1"/>
  <c r="V71" i="1"/>
  <c r="AB71" i="1" s="1"/>
  <c r="V73" i="1"/>
  <c r="W73" i="1" s="1"/>
  <c r="AF73" i="1" s="1"/>
  <c r="V98" i="1"/>
  <c r="AB98" i="1" s="1"/>
  <c r="V27" i="1"/>
  <c r="W27" i="1" s="1"/>
  <c r="V31" i="1"/>
  <c r="W31" i="1" s="1"/>
  <c r="V37" i="1"/>
  <c r="W37" i="1" s="1"/>
  <c r="V63" i="1"/>
  <c r="AB63" i="1" s="1"/>
  <c r="V65" i="1"/>
  <c r="W65" i="1" s="1"/>
  <c r="V127" i="1"/>
  <c r="W127" i="1" s="1"/>
  <c r="V200" i="1"/>
  <c r="AB200" i="1" s="1"/>
  <c r="V222" i="1"/>
  <c r="W222" i="1" s="1"/>
  <c r="V282" i="1"/>
  <c r="AB282" i="1" s="1"/>
  <c r="V335" i="1"/>
  <c r="W335" i="1" s="1"/>
  <c r="X335" i="1" s="1"/>
  <c r="AC335" i="1" s="1"/>
  <c r="V388" i="1"/>
  <c r="AB388" i="1" s="1"/>
  <c r="W293" i="1"/>
  <c r="AF293" i="1" s="1"/>
  <c r="AB293" i="1"/>
  <c r="V674" i="1"/>
  <c r="AB674" i="1" s="1"/>
  <c r="V67" i="1"/>
  <c r="V68" i="1"/>
  <c r="W68" i="1" s="1"/>
  <c r="V76" i="1"/>
  <c r="AB76" i="1" s="1"/>
  <c r="V96" i="1"/>
  <c r="AB96" i="1" s="1"/>
  <c r="V121" i="1"/>
  <c r="W121" i="1" s="1"/>
  <c r="V132" i="1"/>
  <c r="V146" i="1"/>
  <c r="W146" i="1" s="1"/>
  <c r="V157" i="1"/>
  <c r="W157" i="1" s="1"/>
  <c r="V159" i="1"/>
  <c r="AB159" i="1" s="1"/>
  <c r="V162" i="1"/>
  <c r="AB162" i="1" s="1"/>
  <c r="V169" i="1"/>
  <c r="W169" i="1" s="1"/>
  <c r="AF169" i="1" s="1"/>
  <c r="V174" i="1"/>
  <c r="W174" i="1" s="1"/>
  <c r="X174" i="1" s="1"/>
  <c r="AC174" i="1" s="1"/>
  <c r="V183" i="1"/>
  <c r="AB183" i="1" s="1"/>
  <c r="V188" i="1"/>
  <c r="W188" i="1" s="1"/>
  <c r="X188" i="1" s="1"/>
  <c r="AC188" i="1" s="1"/>
  <c r="V197" i="1"/>
  <c r="AB197" i="1" s="1"/>
  <c r="V210" i="1"/>
  <c r="AB210" i="1" s="1"/>
  <c r="V218" i="1"/>
  <c r="AB218" i="1" s="1"/>
  <c r="V256" i="1"/>
  <c r="W256" i="1" s="1"/>
  <c r="V269" i="1"/>
  <c r="W269" i="1" s="1"/>
  <c r="V276" i="1"/>
  <c r="AB276" i="1" s="1"/>
  <c r="Q284" i="1"/>
  <c r="R284" i="1" s="1"/>
  <c r="V284" i="1" s="1"/>
  <c r="V286" i="1"/>
  <c r="V304" i="1"/>
  <c r="V369" i="1"/>
  <c r="AB369" i="1" s="1"/>
  <c r="V378" i="1"/>
  <c r="V413" i="1"/>
  <c r="AB413" i="1" s="1"/>
  <c r="V425" i="1"/>
  <c r="V441" i="1"/>
  <c r="V496" i="1"/>
  <c r="W496" i="1" s="1"/>
  <c r="V542" i="1"/>
  <c r="V588" i="1"/>
  <c r="W588" i="1" s="1"/>
  <c r="V603" i="1"/>
  <c r="W603" i="1" s="1"/>
  <c r="V629" i="1"/>
  <c r="V641" i="1"/>
  <c r="W641" i="1" s="1"/>
  <c r="AF641" i="1" s="1"/>
  <c r="V648" i="1"/>
  <c r="AB648" i="1" s="1"/>
  <c r="V655" i="1"/>
  <c r="W655" i="1" s="1"/>
  <c r="V657" i="1"/>
  <c r="W657" i="1" s="1"/>
  <c r="V671" i="1"/>
  <c r="W671" i="1" s="1"/>
  <c r="V129" i="1"/>
  <c r="AB129" i="1" s="1"/>
  <c r="V150" i="1"/>
  <c r="V161" i="1"/>
  <c r="AB161" i="1" s="1"/>
  <c r="V176" i="1"/>
  <c r="W176" i="1" s="1"/>
  <c r="V177" i="1"/>
  <c r="W177" i="1" s="1"/>
  <c r="V181" i="1"/>
  <c r="AB181" i="1" s="1"/>
  <c r="V191" i="1"/>
  <c r="W191" i="1" s="1"/>
  <c r="V209" i="1"/>
  <c r="AB209" i="1" s="1"/>
  <c r="V228" i="1"/>
  <c r="W228" i="1" s="1"/>
  <c r="AC251" i="1"/>
  <c r="V262" i="1"/>
  <c r="V266" i="1"/>
  <c r="W306" i="1"/>
  <c r="AF306" i="1" s="1"/>
  <c r="AB306" i="1"/>
  <c r="V313" i="1"/>
  <c r="AB313" i="1" s="1"/>
  <c r="V315" i="1"/>
  <c r="V325" i="1"/>
  <c r="W325" i="1" s="1"/>
  <c r="V337" i="1"/>
  <c r="AB337" i="1" s="1"/>
  <c r="V407" i="1"/>
  <c r="W407" i="1" s="1"/>
  <c r="V500" i="1"/>
  <c r="V503" i="1"/>
  <c r="AB503" i="1" s="1"/>
  <c r="V515" i="1"/>
  <c r="V608" i="1"/>
  <c r="W608" i="1" s="1"/>
  <c r="V79" i="1"/>
  <c r="AB79" i="1" s="1"/>
  <c r="V119" i="1"/>
  <c r="V141" i="1"/>
  <c r="AB141" i="1" s="1"/>
  <c r="V156" i="1"/>
  <c r="W156" i="1" s="1"/>
  <c r="V201" i="1"/>
  <c r="AB201" i="1" s="1"/>
  <c r="V230" i="1"/>
  <c r="AB230" i="1" s="1"/>
  <c r="V239" i="1"/>
  <c r="AB239" i="1" s="1"/>
  <c r="V241" i="1"/>
  <c r="AB241" i="1" s="1"/>
  <c r="V331" i="1"/>
  <c r="V352" i="1"/>
  <c r="V361" i="1"/>
  <c r="AB361" i="1" s="1"/>
  <c r="V377" i="1"/>
  <c r="W377" i="1" s="1"/>
  <c r="X377" i="1" s="1"/>
  <c r="AC377" i="1" s="1"/>
  <c r="V382" i="1"/>
  <c r="W382" i="1" s="1"/>
  <c r="V384" i="1"/>
  <c r="AB384" i="1" s="1"/>
  <c r="V395" i="1"/>
  <c r="W395" i="1" s="1"/>
  <c r="V397" i="1"/>
  <c r="AB397" i="1" s="1"/>
  <c r="V488" i="1"/>
  <c r="W488" i="1" s="1"/>
  <c r="V490" i="1"/>
  <c r="V548" i="1"/>
  <c r="W548" i="1" s="1"/>
  <c r="AF548" i="1" s="1"/>
  <c r="V553" i="1"/>
  <c r="AB553" i="1" s="1"/>
  <c r="V565" i="1"/>
  <c r="W565" i="1" s="1"/>
  <c r="X565" i="1" s="1"/>
  <c r="AC565" i="1" s="1"/>
  <c r="V624" i="1"/>
  <c r="W624" i="1" s="1"/>
  <c r="V628" i="1"/>
  <c r="V631" i="1"/>
  <c r="AB631" i="1" s="1"/>
  <c r="V636" i="1"/>
  <c r="V649" i="1"/>
  <c r="V652" i="1"/>
  <c r="V663" i="1"/>
  <c r="AB663" i="1" s="1"/>
  <c r="V665" i="1"/>
  <c r="W665" i="1" s="1"/>
  <c r="X665" i="1" s="1"/>
  <c r="AC665" i="1" s="1"/>
  <c r="V97" i="1"/>
  <c r="AB97" i="1" s="1"/>
  <c r="V99" i="1"/>
  <c r="W99" i="1" s="1"/>
  <c r="V130" i="1"/>
  <c r="V131" i="1"/>
  <c r="W131" i="1" s="1"/>
  <c r="V134" i="1"/>
  <c r="AB134" i="1" s="1"/>
  <c r="V136" i="1"/>
  <c r="AB136" i="1" s="1"/>
  <c r="V158" i="1"/>
  <c r="W158" i="1" s="1"/>
  <c r="V182" i="1"/>
  <c r="AB182" i="1" s="1"/>
  <c r="V184" i="1"/>
  <c r="V187" i="1"/>
  <c r="W187" i="1" s="1"/>
  <c r="V211" i="1"/>
  <c r="W211" i="1" s="1"/>
  <c r="AF211" i="1" s="1"/>
  <c r="V219" i="1"/>
  <c r="W219" i="1" s="1"/>
  <c r="AF219" i="1" s="1"/>
  <c r="V225" i="1"/>
  <c r="V232" i="1"/>
  <c r="AB232" i="1" s="1"/>
  <c r="V235" i="1"/>
  <c r="AB235" i="1" s="1"/>
  <c r="V257" i="1"/>
  <c r="AB257" i="1" s="1"/>
  <c r="V261" i="1"/>
  <c r="W261" i="1" s="1"/>
  <c r="X261" i="1" s="1"/>
  <c r="AC261" i="1" s="1"/>
  <c r="V270" i="1"/>
  <c r="AB270" i="1" s="1"/>
  <c r="V275" i="1"/>
  <c r="AB275" i="1" s="1"/>
  <c r="V280" i="1"/>
  <c r="AB280" i="1" s="1"/>
  <c r="V298" i="1"/>
  <c r="W298" i="1" s="1"/>
  <c r="V324" i="1"/>
  <c r="AB324" i="1" s="1"/>
  <c r="V341" i="1"/>
  <c r="V363" i="1"/>
  <c r="AB363" i="1" s="1"/>
  <c r="V368" i="1"/>
  <c r="W368" i="1" s="1"/>
  <c r="V429" i="1"/>
  <c r="W429" i="1" s="1"/>
  <c r="V440" i="1"/>
  <c r="W440" i="1" s="1"/>
  <c r="V473" i="1"/>
  <c r="AB473" i="1" s="1"/>
  <c r="V495" i="1"/>
  <c r="W495" i="1" s="1"/>
  <c r="X495" i="1" s="1"/>
  <c r="AC495" i="1" s="1"/>
  <c r="V567" i="1"/>
  <c r="AB567" i="1" s="1"/>
  <c r="V614" i="1"/>
  <c r="AB614" i="1" s="1"/>
  <c r="V626" i="1"/>
  <c r="V642" i="1"/>
  <c r="AB642" i="1" s="1"/>
  <c r="AC59" i="1"/>
  <c r="V81" i="1"/>
  <c r="V105" i="1"/>
  <c r="AB105" i="1" s="1"/>
  <c r="V138" i="1"/>
  <c r="W138" i="1" s="1"/>
  <c r="AF138" i="1" s="1"/>
  <c r="V143" i="1"/>
  <c r="AB143" i="1" s="1"/>
  <c r="V179" i="1"/>
  <c r="W179" i="1" s="1"/>
  <c r="V217" i="1"/>
  <c r="W217" i="1" s="1"/>
  <c r="X217" i="1" s="1"/>
  <c r="AC217" i="1" s="1"/>
  <c r="V238" i="1"/>
  <c r="AB238" i="1" s="1"/>
  <c r="V290" i="1"/>
  <c r="W290" i="1" s="1"/>
  <c r="V499" i="1"/>
  <c r="W499" i="1" s="1"/>
  <c r="X499" i="1" s="1"/>
  <c r="AC499" i="1" s="1"/>
  <c r="V521" i="1"/>
  <c r="AB521" i="1" s="1"/>
  <c r="V559" i="1"/>
  <c r="V599" i="1"/>
  <c r="W599" i="1" s="1"/>
  <c r="V609" i="1"/>
  <c r="AB609" i="1" s="1"/>
  <c r="V616" i="1"/>
  <c r="W616" i="1" s="1"/>
  <c r="V660" i="1"/>
  <c r="W660" i="1" s="1"/>
  <c r="X660" i="1" s="1"/>
  <c r="AC660" i="1" s="1"/>
  <c r="V311" i="1"/>
  <c r="V330" i="1"/>
  <c r="V340" i="1"/>
  <c r="AB340" i="1" s="1"/>
  <c r="V344" i="1"/>
  <c r="W344" i="1" s="1"/>
  <c r="V347" i="1"/>
  <c r="W347" i="1" s="1"/>
  <c r="V370" i="1"/>
  <c r="AB370" i="1" s="1"/>
  <c r="V372" i="1"/>
  <c r="AB372" i="1" s="1"/>
  <c r="V399" i="1"/>
  <c r="AB399" i="1" s="1"/>
  <c r="V404" i="1"/>
  <c r="AB404" i="1" s="1"/>
  <c r="V409" i="1"/>
  <c r="AB409" i="1" s="1"/>
  <c r="V412" i="1"/>
  <c r="W412" i="1" s="1"/>
  <c r="V434" i="1"/>
  <c r="AB434" i="1" s="1"/>
  <c r="V443" i="1"/>
  <c r="AB443" i="1" s="1"/>
  <c r="V452" i="1"/>
  <c r="V475" i="1"/>
  <c r="AB475" i="1" s="1"/>
  <c r="V487" i="1"/>
  <c r="AB487" i="1" s="1"/>
  <c r="V502" i="1"/>
  <c r="W502" i="1" s="1"/>
  <c r="V539" i="1"/>
  <c r="W539" i="1" s="1"/>
  <c r="AF539" i="1" s="1"/>
  <c r="V541" i="1"/>
  <c r="V549" i="1"/>
  <c r="W549" i="1" s="1"/>
  <c r="V570" i="1"/>
  <c r="AB570" i="1" s="1"/>
  <c r="V577" i="1"/>
  <c r="AB577" i="1" s="1"/>
  <c r="V623" i="1"/>
  <c r="AB623" i="1" s="1"/>
  <c r="V679" i="1"/>
  <c r="V685" i="1"/>
  <c r="W685" i="1" s="1"/>
  <c r="V690" i="1"/>
  <c r="AB690" i="1" s="1"/>
  <c r="V268" i="1"/>
  <c r="W268" i="1" s="1"/>
  <c r="V273" i="1"/>
  <c r="AB273" i="1" s="1"/>
  <c r="V283" i="1"/>
  <c r="W283" i="1" s="1"/>
  <c r="X283" i="1" s="1"/>
  <c r="AC283" i="1" s="1"/>
  <c r="V349" i="1"/>
  <c r="AB349" i="1" s="1"/>
  <c r="V357" i="1"/>
  <c r="V362" i="1"/>
  <c r="W362" i="1" s="1"/>
  <c r="V394" i="1"/>
  <c r="W394" i="1" s="1"/>
  <c r="V446" i="1"/>
  <c r="AB446" i="1" s="1"/>
  <c r="V457" i="1"/>
  <c r="W457" i="1" s="1"/>
  <c r="V465" i="1"/>
  <c r="AB465" i="1" s="1"/>
  <c r="V477" i="1"/>
  <c r="V489" i="1"/>
  <c r="V497" i="1"/>
  <c r="W497" i="1" s="1"/>
  <c r="V504" i="1"/>
  <c r="W504" i="1" s="1"/>
  <c r="X504" i="1" s="1"/>
  <c r="AC504" i="1" s="1"/>
  <c r="V511" i="1"/>
  <c r="W511" i="1" s="1"/>
  <c r="V525" i="1"/>
  <c r="W525" i="1" s="1"/>
  <c r="V530" i="1"/>
  <c r="AB530" i="1" s="1"/>
  <c r="V544" i="1"/>
  <c r="AB544" i="1" s="1"/>
  <c r="V555" i="1"/>
  <c r="W555" i="1" s="1"/>
  <c r="X555" i="1" s="1"/>
  <c r="AC555" i="1" s="1"/>
  <c r="V584" i="1"/>
  <c r="W584" i="1" s="1"/>
  <c r="V590" i="1"/>
  <c r="AB590" i="1" s="1"/>
  <c r="V607" i="1"/>
  <c r="AB607" i="1" s="1"/>
  <c r="V617" i="1"/>
  <c r="V634" i="1"/>
  <c r="AB634" i="1" s="1"/>
  <c r="V645" i="1"/>
  <c r="W645" i="1" s="1"/>
  <c r="V658" i="1"/>
  <c r="AB658" i="1" s="1"/>
  <c r="V681" i="1"/>
  <c r="V682" i="1"/>
  <c r="AB682" i="1" s="1"/>
  <c r="V697" i="1"/>
  <c r="V712" i="1"/>
  <c r="W712" i="1" s="1"/>
  <c r="V300" i="1"/>
  <c r="AB300" i="1" s="1"/>
  <c r="V310" i="1"/>
  <c r="AB310" i="1" s="1"/>
  <c r="V359" i="1"/>
  <c r="W359" i="1" s="1"/>
  <c r="V367" i="1"/>
  <c r="W367" i="1" s="1"/>
  <c r="V371" i="1"/>
  <c r="AB371" i="1" s="1"/>
  <c r="V386" i="1"/>
  <c r="AB386" i="1" s="1"/>
  <c r="V396" i="1"/>
  <c r="AB396" i="1" s="1"/>
  <c r="V418" i="1"/>
  <c r="AB418" i="1" s="1"/>
  <c r="V421" i="1"/>
  <c r="V430" i="1"/>
  <c r="V438" i="1"/>
  <c r="AB438" i="1" s="1"/>
  <c r="V456" i="1"/>
  <c r="AB456" i="1" s="1"/>
  <c r="V458" i="1"/>
  <c r="W458" i="1" s="1"/>
  <c r="V527" i="1"/>
  <c r="AB527" i="1" s="1"/>
  <c r="V532" i="1"/>
  <c r="AB532" i="1" s="1"/>
  <c r="V551" i="1"/>
  <c r="V574" i="1"/>
  <c r="W574" i="1" s="1"/>
  <c r="V576" i="1"/>
  <c r="W576" i="1" s="1"/>
  <c r="V589" i="1"/>
  <c r="V592" i="1"/>
  <c r="W592" i="1" s="1"/>
  <c r="V606" i="1"/>
  <c r="V622" i="1"/>
  <c r="AB622" i="1" s="1"/>
  <c r="V637" i="1"/>
  <c r="AB637" i="1" s="1"/>
  <c r="V675" i="1"/>
  <c r="W675" i="1" s="1"/>
  <c r="V705" i="1"/>
  <c r="W705" i="1" s="1"/>
  <c r="AF705" i="1" s="1"/>
  <c r="V426" i="1"/>
  <c r="V498" i="1"/>
  <c r="W498" i="1" s="1"/>
  <c r="X498" i="1" s="1"/>
  <c r="AC498" i="1" s="1"/>
  <c r="V505" i="1"/>
  <c r="V516" i="1"/>
  <c r="V545" i="1"/>
  <c r="V550" i="1"/>
  <c r="W550" i="1" s="1"/>
  <c r="V558" i="1"/>
  <c r="AB558" i="1" s="1"/>
  <c r="V564" i="1"/>
  <c r="V568" i="1"/>
  <c r="AB568" i="1" s="1"/>
  <c r="V583" i="1"/>
  <c r="AB583" i="1" s="1"/>
  <c r="V639" i="1"/>
  <c r="W639" i="1" s="1"/>
  <c r="V646" i="1"/>
  <c r="AB646" i="1" s="1"/>
  <c r="V662" i="1"/>
  <c r="W662" i="1" s="1"/>
  <c r="V667" i="1"/>
  <c r="W667" i="1" s="1"/>
  <c r="X667" i="1" s="1"/>
  <c r="AC667" i="1" s="1"/>
  <c r="V688" i="1"/>
  <c r="AB688" i="1" s="1"/>
  <c r="V696" i="1"/>
  <c r="AB696" i="1" s="1"/>
  <c r="AB39" i="1"/>
  <c r="V43" i="1"/>
  <c r="AB243" i="1"/>
  <c r="W243" i="1"/>
  <c r="V28" i="1"/>
  <c r="AC62" i="1"/>
  <c r="AE62" i="1"/>
  <c r="AF62" i="1" s="1"/>
  <c r="AB62" i="1"/>
  <c r="V55" i="1"/>
  <c r="V66" i="1"/>
  <c r="V77" i="1"/>
  <c r="V87" i="1"/>
  <c r="V124" i="1"/>
  <c r="V133" i="1"/>
  <c r="V207" i="1"/>
  <c r="V242" i="1"/>
  <c r="V295" i="1"/>
  <c r="W172" i="1"/>
  <c r="W305" i="1"/>
  <c r="AB305" i="1"/>
  <c r="V155" i="1"/>
  <c r="AB58" i="1"/>
  <c r="AE284" i="1"/>
  <c r="AC284" i="1"/>
  <c r="V72" i="1"/>
  <c r="V80" i="1"/>
  <c r="V91" i="1"/>
  <c r="Q125" i="1"/>
  <c r="R125" i="1" s="1"/>
  <c r="V125" i="1" s="1"/>
  <c r="AC58" i="1"/>
  <c r="AB61" i="1"/>
  <c r="V93" i="1"/>
  <c r="V107" i="1"/>
  <c r="V153" i="1"/>
  <c r="V178" i="1"/>
  <c r="AE261" i="1"/>
  <c r="V85" i="1"/>
  <c r="AC61" i="1"/>
  <c r="V95" i="1"/>
  <c r="V165" i="1"/>
  <c r="V205" i="1"/>
  <c r="V74" i="1"/>
  <c r="V94" i="1"/>
  <c r="V103" i="1"/>
  <c r="V108" i="1"/>
  <c r="V112" i="1"/>
  <c r="V114" i="1"/>
  <c r="V116" i="1"/>
  <c r="V147" i="1"/>
  <c r="V148" i="1"/>
  <c r="V193" i="1"/>
  <c r="V229" i="1"/>
  <c r="V240" i="1"/>
  <c r="V288" i="1"/>
  <c r="V113" i="1"/>
  <c r="V128" i="1"/>
  <c r="V163" i="1"/>
  <c r="W173" i="1"/>
  <c r="V189" i="1"/>
  <c r="AB244" i="1"/>
  <c r="W244" i="1"/>
  <c r="V251" i="1"/>
  <c r="AB251" i="1" s="1"/>
  <c r="V328" i="1"/>
  <c r="V196" i="1"/>
  <c r="V250" i="1"/>
  <c r="V272" i="1"/>
  <c r="AE309" i="1"/>
  <c r="AC309" i="1"/>
  <c r="V316" i="1"/>
  <c r="V170" i="1"/>
  <c r="V175" i="1"/>
  <c r="V185" i="1"/>
  <c r="V252" i="1"/>
  <c r="AB263" i="1"/>
  <c r="W263" i="1"/>
  <c r="V265" i="1"/>
  <c r="V277" i="1"/>
  <c r="V278" i="1"/>
  <c r="V303" i="1"/>
  <c r="AF317" i="1"/>
  <c r="AB405" i="1"/>
  <c r="V180" i="1"/>
  <c r="V245" i="1"/>
  <c r="V247" i="1"/>
  <c r="W254" i="1"/>
  <c r="R254" i="1"/>
  <c r="V254" i="1" s="1"/>
  <c r="AB254" i="1" s="1"/>
  <c r="W320" i="1"/>
  <c r="AB320" i="1"/>
  <c r="V327" i="1"/>
  <c r="AE449" i="1"/>
  <c r="AB285" i="1"/>
  <c r="W285" i="1"/>
  <c r="V166" i="1"/>
  <c r="V206" i="1"/>
  <c r="V258" i="1"/>
  <c r="X291" i="1"/>
  <c r="AC291" i="1" s="1"/>
  <c r="V301" i="1"/>
  <c r="V309" i="1"/>
  <c r="V376" i="1"/>
  <c r="V398" i="1"/>
  <c r="V402" i="1"/>
  <c r="V408" i="1"/>
  <c r="V326" i="1"/>
  <c r="AB321" i="1"/>
  <c r="V336" i="1"/>
  <c r="V353" i="1"/>
  <c r="V354" i="1"/>
  <c r="V406" i="1"/>
  <c r="V469" i="1"/>
  <c r="V332" i="1"/>
  <c r="V365" i="1"/>
  <c r="V400" i="1"/>
  <c r="V338" i="1"/>
  <c r="V373" i="1"/>
  <c r="V383" i="1"/>
  <c r="V345" i="1"/>
  <c r="V348" i="1"/>
  <c r="V350" i="1"/>
  <c r="V360" i="1"/>
  <c r="V387" i="1"/>
  <c r="V411" i="1"/>
  <c r="V416" i="1"/>
  <c r="V422" i="1"/>
  <c r="V455" i="1"/>
  <c r="V379" i="1"/>
  <c r="V419" i="1"/>
  <c r="V435" i="1"/>
  <c r="V436" i="1"/>
  <c r="V461" i="1"/>
  <c r="V403" i="1"/>
  <c r="V463" i="1"/>
  <c r="V478" i="1"/>
  <c r="AE569" i="1"/>
  <c r="AE580" i="1"/>
  <c r="AF433" i="1"/>
  <c r="V448" i="1"/>
  <c r="V451" i="1"/>
  <c r="W501" i="1"/>
  <c r="V424" i="1"/>
  <c r="V459" i="1"/>
  <c r="V467" i="1"/>
  <c r="V480" i="1"/>
  <c r="AE555" i="1"/>
  <c r="AE504" i="1"/>
  <c r="AE565" i="1"/>
  <c r="V482" i="1"/>
  <c r="V493" i="1"/>
  <c r="V471" i="1"/>
  <c r="V486" i="1"/>
  <c r="V523" i="1"/>
  <c r="V546" i="1"/>
  <c r="V571" i="1"/>
  <c r="V514" i="1"/>
  <c r="V526" i="1"/>
  <c r="V554" i="1"/>
  <c r="V632" i="1"/>
  <c r="V483" i="1"/>
  <c r="V556" i="1"/>
  <c r="V427" i="1"/>
  <c r="V491" i="1"/>
  <c r="V510" i="1"/>
  <c r="V522" i="1"/>
  <c r="V538" i="1"/>
  <c r="V562" i="1"/>
  <c r="V575" i="1"/>
  <c r="V506" i="1"/>
  <c r="V534" i="1"/>
  <c r="V557" i="1"/>
  <c r="V560" i="1"/>
  <c r="V587" i="1"/>
  <c r="V611" i="1"/>
  <c r="V643" i="1"/>
  <c r="AB656" i="1"/>
  <c r="W663" i="1"/>
  <c r="AF656" i="1"/>
  <c r="V709" i="1"/>
  <c r="V640" i="1"/>
  <c r="V573" i="1"/>
  <c r="V579" i="1"/>
  <c r="V595" i="1"/>
  <c r="V594" i="1"/>
  <c r="V604" i="1"/>
  <c r="V610" i="1"/>
  <c r="V621" i="1"/>
  <c r="V691" i="1"/>
  <c r="V586" i="1"/>
  <c r="V630" i="1"/>
  <c r="V683" i="1"/>
  <c r="AB703" i="1"/>
  <c r="AE665" i="1"/>
  <c r="V563" i="1"/>
  <c r="V596" i="1"/>
  <c r="V602" i="1"/>
  <c r="V612" i="1"/>
  <c r="V627" i="1"/>
  <c r="V710" i="1"/>
  <c r="V654" i="1"/>
  <c r="V666" i="1"/>
  <c r="AF668" i="1"/>
  <c r="V680" i="1"/>
  <c r="V693" i="1"/>
  <c r="V619" i="1"/>
  <c r="V638" i="1"/>
  <c r="V651" i="1"/>
  <c r="V694" i="1"/>
  <c r="V699" i="1"/>
  <c r="V659" i="1"/>
  <c r="V702" i="1"/>
  <c r="V686" i="1"/>
  <c r="V707" i="1"/>
  <c r="AB608" i="2" l="1"/>
  <c r="AB586" i="2"/>
  <c r="X484" i="2"/>
  <c r="AC484" i="2" s="1"/>
  <c r="AB375" i="2"/>
  <c r="AB380" i="2"/>
  <c r="X356" i="2"/>
  <c r="AC356" i="2" s="1"/>
  <c r="AB266" i="2"/>
  <c r="AB278" i="2"/>
  <c r="W281" i="2"/>
  <c r="AB101" i="2"/>
  <c r="W655" i="2"/>
  <c r="W102" i="2"/>
  <c r="AF102" i="2" s="1"/>
  <c r="AB539" i="2"/>
  <c r="AB319" i="2"/>
  <c r="W191" i="2"/>
  <c r="AF191" i="2" s="1"/>
  <c r="X221" i="2"/>
  <c r="AC221" i="2" s="1"/>
  <c r="AB596" i="2"/>
  <c r="W388" i="2"/>
  <c r="W347" i="2"/>
  <c r="W268" i="2"/>
  <c r="W93" i="2"/>
  <c r="AB593" i="2"/>
  <c r="AB630" i="2"/>
  <c r="W571" i="2"/>
  <c r="AF571" i="2" s="1"/>
  <c r="AB563" i="2"/>
  <c r="W542" i="2"/>
  <c r="X539" i="2"/>
  <c r="AC539" i="2" s="1"/>
  <c r="AB557" i="2"/>
  <c r="W358" i="2"/>
  <c r="W82" i="2"/>
  <c r="AB87" i="2"/>
  <c r="W44" i="2"/>
  <c r="X44" i="2" s="1"/>
  <c r="AC44" i="2" s="1"/>
  <c r="AB506" i="2"/>
  <c r="AF392" i="2"/>
  <c r="W95" i="2"/>
  <c r="W591" i="2"/>
  <c r="AB529" i="2"/>
  <c r="W374" i="2"/>
  <c r="AB548" i="2"/>
  <c r="AB181" i="2"/>
  <c r="W29" i="2"/>
  <c r="AF101" i="2"/>
  <c r="AB353" i="2"/>
  <c r="AB221" i="2"/>
  <c r="AF587" i="2"/>
  <c r="AB606" i="2"/>
  <c r="W642" i="2"/>
  <c r="X642" i="2" s="1"/>
  <c r="AC642" i="2" s="1"/>
  <c r="X631" i="2"/>
  <c r="AC631" i="2" s="1"/>
  <c r="W497" i="2"/>
  <c r="AB484" i="2"/>
  <c r="AB511" i="2"/>
  <c r="X412" i="2"/>
  <c r="AC412" i="2" s="1"/>
  <c r="W368" i="2"/>
  <c r="W245" i="2"/>
  <c r="AB423" i="2"/>
  <c r="W235" i="2"/>
  <c r="AF235" i="2" s="1"/>
  <c r="AB392" i="2"/>
  <c r="W55" i="2"/>
  <c r="W564" i="2"/>
  <c r="AB437" i="2"/>
  <c r="AB473" i="2"/>
  <c r="X181" i="2"/>
  <c r="AC181" i="2" s="1"/>
  <c r="AB286" i="2"/>
  <c r="W94" i="2"/>
  <c r="X94" i="2" s="1"/>
  <c r="AC94" i="2" s="1"/>
  <c r="AB356" i="2"/>
  <c r="AF392" i="1"/>
  <c r="AB392" i="1"/>
  <c r="AF54" i="2"/>
  <c r="X54" i="2"/>
  <c r="AC54" i="2" s="1"/>
  <c r="X254" i="2"/>
  <c r="AC254" i="2" s="1"/>
  <c r="AF254" i="2"/>
  <c r="AF433" i="2"/>
  <c r="X433" i="2"/>
  <c r="AC433" i="2" s="1"/>
  <c r="W657" i="2"/>
  <c r="AB496" i="2"/>
  <c r="W452" i="2"/>
  <c r="X452" i="2" s="1"/>
  <c r="AC452" i="2" s="1"/>
  <c r="AF465" i="2"/>
  <c r="X330" i="2"/>
  <c r="AC330" i="2" s="1"/>
  <c r="AB308" i="2"/>
  <c r="X541" i="2"/>
  <c r="AC541" i="2" s="1"/>
  <c r="W650" i="2"/>
  <c r="AB495" i="2"/>
  <c r="AB242" i="2"/>
  <c r="AB372" i="2"/>
  <c r="W111" i="2"/>
  <c r="AB28" i="2"/>
  <c r="AB433" i="2"/>
  <c r="AB681" i="2"/>
  <c r="AB583" i="2"/>
  <c r="W556" i="2"/>
  <c r="W421" i="2"/>
  <c r="X421" i="2" s="1"/>
  <c r="AC421" i="2" s="1"/>
  <c r="AB405" i="2"/>
  <c r="AF153" i="2"/>
  <c r="AB307" i="2"/>
  <c r="AF289" i="2"/>
  <c r="W129" i="2"/>
  <c r="X129" i="2" s="1"/>
  <c r="AC129" i="2" s="1"/>
  <c r="W141" i="2"/>
  <c r="AB224" i="2"/>
  <c r="AB18" i="2"/>
  <c r="W526" i="2"/>
  <c r="AF526" i="2" s="1"/>
  <c r="W225" i="2"/>
  <c r="AF225" i="2" s="1"/>
  <c r="AB659" i="2"/>
  <c r="AB609" i="2"/>
  <c r="W521" i="2"/>
  <c r="AF521" i="2" s="1"/>
  <c r="AF419" i="2"/>
  <c r="AB387" i="2"/>
  <c r="AB301" i="2"/>
  <c r="W121" i="2"/>
  <c r="W302" i="2"/>
  <c r="X302" i="2" s="1"/>
  <c r="AC302" i="2" s="1"/>
  <c r="W311" i="2"/>
  <c r="AB381" i="2"/>
  <c r="W192" i="2"/>
  <c r="AF192" i="2" s="1"/>
  <c r="W62" i="2"/>
  <c r="AB128" i="2"/>
  <c r="AB166" i="2"/>
  <c r="AB113" i="2"/>
  <c r="X166" i="2"/>
  <c r="AC166" i="2" s="1"/>
  <c r="W688" i="2"/>
  <c r="W694" i="2"/>
  <c r="AF694" i="2" s="1"/>
  <c r="AF609" i="2"/>
  <c r="AB523" i="2"/>
  <c r="AB653" i="2"/>
  <c r="W468" i="2"/>
  <c r="X468" i="2" s="1"/>
  <c r="AC468" i="2" s="1"/>
  <c r="AB525" i="2"/>
  <c r="W482" i="2"/>
  <c r="X482" i="2" s="1"/>
  <c r="AC482" i="2" s="1"/>
  <c r="W398" i="2"/>
  <c r="W518" i="2"/>
  <c r="AF294" i="2"/>
  <c r="AB267" i="2"/>
  <c r="W132" i="2"/>
  <c r="AB238" i="2"/>
  <c r="W43" i="2"/>
  <c r="AB425" i="2"/>
  <c r="AB330" i="2"/>
  <c r="AB289" i="2"/>
  <c r="AB572" i="2"/>
  <c r="X560" i="2"/>
  <c r="AC560" i="2" s="1"/>
  <c r="AB220" i="2"/>
  <c r="AF28" i="2"/>
  <c r="AB46" i="2"/>
  <c r="X305" i="2"/>
  <c r="AC305" i="2" s="1"/>
  <c r="AF305" i="2"/>
  <c r="AB647" i="2"/>
  <c r="AB595" i="2"/>
  <c r="W645" i="2"/>
  <c r="AF595" i="2"/>
  <c r="AB623" i="2"/>
  <c r="W617" i="2"/>
  <c r="AF617" i="2" s="1"/>
  <c r="W479" i="2"/>
  <c r="X479" i="2" s="1"/>
  <c r="AC479" i="2" s="1"/>
  <c r="AB501" i="2"/>
  <c r="AF363" i="2"/>
  <c r="W463" i="2"/>
  <c r="AF463" i="2" s="1"/>
  <c r="X353" i="2"/>
  <c r="AC353" i="2" s="1"/>
  <c r="AB490" i="2"/>
  <c r="AB337" i="2"/>
  <c r="AB417" i="2"/>
  <c r="W320" i="2"/>
  <c r="X320" i="2" s="1"/>
  <c r="AC320" i="2" s="1"/>
  <c r="AB196" i="2"/>
  <c r="AB240" i="2"/>
  <c r="W167" i="2"/>
  <c r="X167" i="2" s="1"/>
  <c r="AC167" i="2" s="1"/>
  <c r="AB21" i="2"/>
  <c r="AB201" i="2"/>
  <c r="AB163" i="2"/>
  <c r="W365" i="2"/>
  <c r="W698" i="2"/>
  <c r="X698" i="2" s="1"/>
  <c r="AC698" i="2" s="1"/>
  <c r="AB634" i="2"/>
  <c r="AB602" i="2"/>
  <c r="W677" i="2"/>
  <c r="X677" i="2" s="1"/>
  <c r="AC677" i="2" s="1"/>
  <c r="AB635" i="2"/>
  <c r="W408" i="2"/>
  <c r="W420" i="2"/>
  <c r="X420" i="2" s="1"/>
  <c r="AC420" i="2" s="1"/>
  <c r="AB407" i="2"/>
  <c r="AF229" i="2"/>
  <c r="AF297" i="2"/>
  <c r="AF199" i="2"/>
  <c r="AB143" i="2"/>
  <c r="W223" i="2"/>
  <c r="AB173" i="2"/>
  <c r="W71" i="2"/>
  <c r="X71" i="2" s="1"/>
  <c r="AC71" i="2" s="1"/>
  <c r="W660" i="2"/>
  <c r="AF660" i="2" s="1"/>
  <c r="W498" i="2"/>
  <c r="X498" i="2" s="1"/>
  <c r="AC498" i="2" s="1"/>
  <c r="W344" i="2"/>
  <c r="X92" i="2"/>
  <c r="AC92" i="2" s="1"/>
  <c r="W255" i="2"/>
  <c r="AF255" i="2" s="1"/>
  <c r="W695" i="2"/>
  <c r="AB590" i="2"/>
  <c r="AB477" i="2"/>
  <c r="AB318" i="2"/>
  <c r="X225" i="2"/>
  <c r="AC225" i="2" s="1"/>
  <c r="AB383" i="2"/>
  <c r="AB701" i="2"/>
  <c r="W544" i="2"/>
  <c r="AF544" i="2" s="1"/>
  <c r="AB480" i="2"/>
  <c r="AB412" i="2"/>
  <c r="W384" i="2"/>
  <c r="X384" i="2" s="1"/>
  <c r="AC384" i="2" s="1"/>
  <c r="AB540" i="2"/>
  <c r="AB459" i="2"/>
  <c r="AB367" i="2"/>
  <c r="AB202" i="2"/>
  <c r="W98" i="2"/>
  <c r="X98" i="2" s="1"/>
  <c r="AC98" i="2" s="1"/>
  <c r="AB222" i="2"/>
  <c r="W562" i="2"/>
  <c r="AF55" i="2"/>
  <c r="X55" i="2"/>
  <c r="AC55" i="2" s="1"/>
  <c r="AB199" i="2"/>
  <c r="W687" i="2"/>
  <c r="AB599" i="2"/>
  <c r="AB679" i="2"/>
  <c r="W499" i="2"/>
  <c r="W573" i="2"/>
  <c r="AF573" i="2" s="1"/>
  <c r="AB460" i="2"/>
  <c r="W471" i="2"/>
  <c r="X471" i="2" s="1"/>
  <c r="AC471" i="2" s="1"/>
  <c r="AF318" i="2"/>
  <c r="AB350" i="2"/>
  <c r="AB229" i="2"/>
  <c r="W261" i="2"/>
  <c r="X261" i="2" s="1"/>
  <c r="AC261" i="2" s="1"/>
  <c r="AB204" i="2"/>
  <c r="W157" i="2"/>
  <c r="AF157" i="2" s="1"/>
  <c r="AB75" i="2"/>
  <c r="W147" i="2"/>
  <c r="AF147" i="2" s="1"/>
  <c r="W38" i="2"/>
  <c r="AF38" i="2" s="1"/>
  <c r="AB462" i="2"/>
  <c r="AB514" i="2"/>
  <c r="W342" i="2"/>
  <c r="X342" i="2" s="1"/>
  <c r="AC342" i="2" s="1"/>
  <c r="AB188" i="2"/>
  <c r="AB692" i="1"/>
  <c r="AB231" i="1"/>
  <c r="W238" i="1"/>
  <c r="AF164" i="1"/>
  <c r="W106" i="1"/>
  <c r="W481" i="1"/>
  <c r="X481" i="1" s="1"/>
  <c r="AC481" i="1" s="1"/>
  <c r="W50" i="1"/>
  <c r="X50" i="1" s="1"/>
  <c r="AC50" i="1" s="1"/>
  <c r="W444" i="1"/>
  <c r="AF444" i="1" s="1"/>
  <c r="W319" i="1"/>
  <c r="W329" i="1"/>
  <c r="AB117" i="1"/>
  <c r="W661" i="1"/>
  <c r="X661" i="1" s="1"/>
  <c r="AC661" i="1" s="1"/>
  <c r="W38" i="1"/>
  <c r="AF38" i="1" s="1"/>
  <c r="AF358" i="1"/>
  <c r="AB154" i="1"/>
  <c r="W109" i="1"/>
  <c r="X109" i="1" s="1"/>
  <c r="AC109" i="1" s="1"/>
  <c r="AB711" i="1"/>
  <c r="X703" i="1"/>
  <c r="AC703" i="1" s="1"/>
  <c r="AB644" i="1"/>
  <c r="AB485" i="1"/>
  <c r="AB433" i="1"/>
  <c r="AB415" i="1"/>
  <c r="AF449" i="1"/>
  <c r="X236" i="2"/>
  <c r="AC236" i="2" s="1"/>
  <c r="AF236" i="2"/>
  <c r="X84" i="2"/>
  <c r="AC84" i="2" s="1"/>
  <c r="AF84" i="2"/>
  <c r="AF641" i="2"/>
  <c r="W515" i="2"/>
  <c r="X515" i="2" s="1"/>
  <c r="AC515" i="2" s="1"/>
  <c r="AB149" i="2"/>
  <c r="AB243" i="2"/>
  <c r="X607" i="2"/>
  <c r="AC607" i="2" s="1"/>
  <c r="W675" i="2"/>
  <c r="W399" i="2"/>
  <c r="AF399" i="2" s="1"/>
  <c r="AF404" i="2"/>
  <c r="AB428" i="2"/>
  <c r="AB404" i="2"/>
  <c r="W339" i="2"/>
  <c r="AF339" i="2" s="1"/>
  <c r="AB304" i="2"/>
  <c r="W273" i="2"/>
  <c r="X273" i="2" s="1"/>
  <c r="AC273" i="2" s="1"/>
  <c r="W123" i="2"/>
  <c r="W99" i="2"/>
  <c r="AF99" i="2" s="1"/>
  <c r="AB164" i="2"/>
  <c r="W357" i="2"/>
  <c r="W628" i="2"/>
  <c r="AF628" i="2" s="1"/>
  <c r="AB641" i="2"/>
  <c r="AB605" i="2"/>
  <c r="AB559" i="2"/>
  <c r="AB598" i="2"/>
  <c r="AB535" i="2"/>
  <c r="AB411" i="2"/>
  <c r="W125" i="2"/>
  <c r="X125" i="2" s="1"/>
  <c r="AC125" i="2" s="1"/>
  <c r="W109" i="2"/>
  <c r="AF109" i="2" s="1"/>
  <c r="W285" i="2"/>
  <c r="AF285" i="2" s="1"/>
  <c r="W130" i="2"/>
  <c r="X130" i="2" s="1"/>
  <c r="AC130" i="2" s="1"/>
  <c r="AB174" i="2"/>
  <c r="W190" i="2"/>
  <c r="AB580" i="2"/>
  <c r="X580" i="2"/>
  <c r="AC580" i="2" s="1"/>
  <c r="AB669" i="2"/>
  <c r="AB491" i="2"/>
  <c r="AB536" i="2"/>
  <c r="AB464" i="2"/>
  <c r="W182" i="2"/>
  <c r="W409" i="2"/>
  <c r="AF409" i="2" s="1"/>
  <c r="AB161" i="2"/>
  <c r="X113" i="2"/>
  <c r="AC113" i="2" s="1"/>
  <c r="X46" i="2"/>
  <c r="AC46" i="2" s="1"/>
  <c r="AB610" i="2"/>
  <c r="W391" i="2"/>
  <c r="AB236" i="2"/>
  <c r="W622" i="2"/>
  <c r="X622" i="2" s="1"/>
  <c r="AC622" i="2" s="1"/>
  <c r="W528" i="2"/>
  <c r="X588" i="2"/>
  <c r="AC588" i="2" s="1"/>
  <c r="AB485" i="2"/>
  <c r="W362" i="2"/>
  <c r="X362" i="2" s="1"/>
  <c r="AC362" i="2" s="1"/>
  <c r="W324" i="2"/>
  <c r="AB203" i="2"/>
  <c r="AF116" i="2"/>
  <c r="AB175" i="2"/>
  <c r="W279" i="2"/>
  <c r="W150" i="2"/>
  <c r="AF150" i="2" s="1"/>
  <c r="W40" i="2"/>
  <c r="AF40" i="2" s="1"/>
  <c r="AB604" i="2"/>
  <c r="AB72" i="2"/>
  <c r="W673" i="1"/>
  <c r="X673" i="1" s="1"/>
  <c r="AC673" i="1" s="1"/>
  <c r="AB576" i="1"/>
  <c r="AB539" i="1"/>
  <c r="AF271" i="1"/>
  <c r="AB222" i="1"/>
  <c r="X48" i="1"/>
  <c r="AC48" i="1" s="1"/>
  <c r="W214" i="1"/>
  <c r="AF667" i="1"/>
  <c r="AB432" i="1"/>
  <c r="W475" i="1"/>
  <c r="AF475" i="1" s="1"/>
  <c r="AB615" i="1"/>
  <c r="AF660" i="1"/>
  <c r="W414" i="1"/>
  <c r="X414" i="1" s="1"/>
  <c r="AC414" i="1" s="1"/>
  <c r="AB479" i="1"/>
  <c r="W375" i="1"/>
  <c r="W318" i="1"/>
  <c r="AF318" i="1" s="1"/>
  <c r="X215" i="1"/>
  <c r="AC215" i="1" s="1"/>
  <c r="AB550" i="1"/>
  <c r="AF377" i="1"/>
  <c r="AB668" i="1"/>
  <c r="AB671" i="1"/>
  <c r="AB704" i="1"/>
  <c r="AB470" i="1"/>
  <c r="W237" i="1"/>
  <c r="X237" i="1" s="1"/>
  <c r="AC237" i="1" s="1"/>
  <c r="X135" i="1"/>
  <c r="AC135" i="1" s="1"/>
  <c r="AB104" i="1"/>
  <c r="W339" i="1"/>
  <c r="AF339" i="1" s="1"/>
  <c r="W197" i="1"/>
  <c r="X197" i="1" s="1"/>
  <c r="AC197" i="1" s="1"/>
  <c r="AB676" i="1"/>
  <c r="AB358" i="1"/>
  <c r="AB391" i="1"/>
  <c r="AF507" i="1"/>
  <c r="AB366" i="1"/>
  <c r="AB497" i="1"/>
  <c r="W296" i="1"/>
  <c r="W160" i="1"/>
  <c r="X160" i="1" s="1"/>
  <c r="AC160" i="1" s="1"/>
  <c r="X700" i="1"/>
  <c r="AC700" i="1" s="1"/>
  <c r="AB616" i="1"/>
  <c r="AB507" i="1"/>
  <c r="AB343" i="1"/>
  <c r="AB335" i="1"/>
  <c r="AB667" i="1"/>
  <c r="W647" i="1"/>
  <c r="AB608" i="1"/>
  <c r="W521" i="1"/>
  <c r="W518" i="1"/>
  <c r="X518" i="1" s="1"/>
  <c r="AC518" i="1" s="1"/>
  <c r="AB512" i="1"/>
  <c r="AB215" i="1"/>
  <c r="W267" i="1"/>
  <c r="X267" i="1" s="1"/>
  <c r="AC267" i="1" s="1"/>
  <c r="W543" i="1"/>
  <c r="X543" i="1" s="1"/>
  <c r="AC543" i="1" s="1"/>
  <c r="AB269" i="1"/>
  <c r="AB639" i="1"/>
  <c r="AB169" i="1"/>
  <c r="W623" i="1"/>
  <c r="AF623" i="1" s="1"/>
  <c r="AB600" i="1"/>
  <c r="AB302" i="1"/>
  <c r="W524" i="1"/>
  <c r="X524" i="1" s="1"/>
  <c r="AC524" i="1" s="1"/>
  <c r="W605" i="1"/>
  <c r="X605" i="1" s="1"/>
  <c r="AC605" i="1" s="1"/>
  <c r="W462" i="1"/>
  <c r="AF462" i="1" s="1"/>
  <c r="W677" i="1"/>
  <c r="AF677" i="1" s="1"/>
  <c r="W590" i="1"/>
  <c r="AF590" i="1" s="1"/>
  <c r="W648" i="1"/>
  <c r="AF648" i="1" s="1"/>
  <c r="W530" i="1"/>
  <c r="X530" i="1" s="1"/>
  <c r="AC530" i="1" s="1"/>
  <c r="AB377" i="1"/>
  <c r="AB449" i="1"/>
  <c r="AB217" i="1"/>
  <c r="AB37" i="1"/>
  <c r="W310" i="1"/>
  <c r="X310" i="1" s="1"/>
  <c r="AC310" i="1" s="1"/>
  <c r="W409" i="1"/>
  <c r="X409" i="1" s="1"/>
  <c r="AC409" i="1" s="1"/>
  <c r="W567" i="1"/>
  <c r="X567" i="1" s="1"/>
  <c r="AC567" i="1" s="1"/>
  <c r="AB208" i="1"/>
  <c r="X366" i="1"/>
  <c r="AC366" i="1" s="1"/>
  <c r="AB525" i="1"/>
  <c r="W105" i="1"/>
  <c r="AF105" i="1" s="1"/>
  <c r="X539" i="1"/>
  <c r="AC539" i="1" s="1"/>
  <c r="AB279" i="1"/>
  <c r="W684" i="1"/>
  <c r="AF684" i="1" s="1"/>
  <c r="AB464" i="1"/>
  <c r="AB167" i="1"/>
  <c r="X208" i="1"/>
  <c r="AC208" i="1" s="1"/>
  <c r="AB190" i="1"/>
  <c r="AB42" i="1"/>
  <c r="W460" i="1"/>
  <c r="AF460" i="1" s="1"/>
  <c r="W226" i="1"/>
  <c r="W650" i="1"/>
  <c r="AF650" i="1" s="1"/>
  <c r="AB517" i="1"/>
  <c r="X167" i="1"/>
  <c r="AC167" i="1" s="1"/>
  <c r="W442" i="1"/>
  <c r="X442" i="1" s="1"/>
  <c r="AC442" i="1" s="1"/>
  <c r="AB698" i="1"/>
  <c r="AB591" i="1"/>
  <c r="AB323" i="1"/>
  <c r="AB34" i="1"/>
  <c r="AB492" i="1"/>
  <c r="AB317" i="1"/>
  <c r="AB246" i="1"/>
  <c r="AB294" i="1"/>
  <c r="W508" i="1"/>
  <c r="AF508" i="1" s="1"/>
  <c r="W447" i="1"/>
  <c r="X447" i="1" s="1"/>
  <c r="AC447" i="1" s="1"/>
  <c r="W465" i="1"/>
  <c r="AF465" i="1" s="1"/>
  <c r="AF323" i="1"/>
  <c r="W695" i="1"/>
  <c r="X695" i="1" s="1"/>
  <c r="AC695" i="1" s="1"/>
  <c r="AB347" i="1"/>
  <c r="W230" i="1"/>
  <c r="AF230" i="1" s="1"/>
  <c r="AB445" i="1"/>
  <c r="AB519" i="1"/>
  <c r="AB344" i="1"/>
  <c r="W139" i="1"/>
  <c r="AF139" i="1" s="1"/>
  <c r="AB192" i="1"/>
  <c r="X390" i="1"/>
  <c r="AC390" i="1" s="1"/>
  <c r="AF390" i="1"/>
  <c r="AB314" i="1"/>
  <c r="W401" i="1"/>
  <c r="X401" i="1" s="1"/>
  <c r="AC401" i="1" s="1"/>
  <c r="AB593" i="1"/>
  <c r="AB290" i="1"/>
  <c r="W162" i="1"/>
  <c r="X162" i="1" s="1"/>
  <c r="AC162" i="1" s="1"/>
  <c r="AB509" i="1"/>
  <c r="AB552" i="1"/>
  <c r="W342" i="1"/>
  <c r="AF342" i="1" s="1"/>
  <c r="W597" i="1"/>
  <c r="X597" i="1" s="1"/>
  <c r="AC597" i="1" s="1"/>
  <c r="AB176" i="1"/>
  <c r="AF504" i="1"/>
  <c r="W581" i="1"/>
  <c r="AF581" i="1" s="1"/>
  <c r="AB297" i="1"/>
  <c r="W418" i="1"/>
  <c r="X418" i="1" s="1"/>
  <c r="AC418" i="1" s="1"/>
  <c r="W280" i="1"/>
  <c r="AF280" i="1" s="1"/>
  <c r="AB137" i="1"/>
  <c r="W585" i="1"/>
  <c r="AF585" i="1" s="1"/>
  <c r="W540" i="1"/>
  <c r="AB390" i="1"/>
  <c r="W578" i="1"/>
  <c r="AF578" i="1" s="1"/>
  <c r="AB675" i="1"/>
  <c r="W364" i="1"/>
  <c r="AF364" i="1" s="1"/>
  <c r="W333" i="1"/>
  <c r="AF333" i="1" s="1"/>
  <c r="W75" i="1"/>
  <c r="X75" i="1" s="1"/>
  <c r="AC75" i="1" s="1"/>
  <c r="W64" i="1"/>
  <c r="X64" i="1" s="1"/>
  <c r="AC64" i="1" s="1"/>
  <c r="AB678" i="1"/>
  <c r="W706" i="1"/>
  <c r="X706" i="1" s="1"/>
  <c r="AC706" i="1" s="1"/>
  <c r="X705" i="1"/>
  <c r="AC705" i="1" s="1"/>
  <c r="W535" i="1"/>
  <c r="X535" i="1" s="1"/>
  <c r="AC535" i="1" s="1"/>
  <c r="AB580" i="1"/>
  <c r="AB149" i="1"/>
  <c r="W466" i="1"/>
  <c r="X641" i="1"/>
  <c r="AC641" i="1" s="1"/>
  <c r="AB705" i="1"/>
  <c r="X548" i="1"/>
  <c r="AC548" i="1" s="1"/>
  <c r="AF580" i="1"/>
  <c r="W260" i="1"/>
  <c r="X260" i="1" s="1"/>
  <c r="AC260" i="1" s="1"/>
  <c r="W688" i="1"/>
  <c r="X688" i="1" s="1"/>
  <c r="AC688" i="1" s="1"/>
  <c r="AB256" i="1"/>
  <c r="AB68" i="1"/>
  <c r="X670" i="1"/>
  <c r="AC670" i="1" s="1"/>
  <c r="AF670" i="1"/>
  <c r="W642" i="1"/>
  <c r="AF642" i="1" s="1"/>
  <c r="AB65" i="1"/>
  <c r="W454" i="1"/>
  <c r="X454" i="1" s="1"/>
  <c r="AC454" i="1" s="1"/>
  <c r="AB670" i="1"/>
  <c r="AB227" i="1"/>
  <c r="AB417" i="1"/>
  <c r="AB603" i="1"/>
  <c r="AB588" i="1"/>
  <c r="W369" i="1"/>
  <c r="AF369" i="1" s="1"/>
  <c r="W423" i="1"/>
  <c r="AF423" i="1" s="1"/>
  <c r="AB410" i="1"/>
  <c r="AB157" i="1"/>
  <c r="AB83" i="1"/>
  <c r="W544" i="1"/>
  <c r="X544" i="1" s="1"/>
  <c r="AC544" i="1" s="1"/>
  <c r="AB547" i="1"/>
  <c r="W397" i="1"/>
  <c r="X397" i="1" s="1"/>
  <c r="AC397" i="1" s="1"/>
  <c r="W363" i="1"/>
  <c r="AF363" i="1" s="1"/>
  <c r="X380" i="1"/>
  <c r="AC380" i="1" s="1"/>
  <c r="W195" i="1"/>
  <c r="AF195" i="1" s="1"/>
  <c r="AB54" i="1"/>
  <c r="AB555" i="1"/>
  <c r="W631" i="1"/>
  <c r="AF631" i="1" s="1"/>
  <c r="W658" i="1"/>
  <c r="AF658" i="1" s="1"/>
  <c r="W443" i="1"/>
  <c r="AF443" i="1" s="1"/>
  <c r="AB228" i="1"/>
  <c r="W129" i="1"/>
  <c r="X129" i="1" s="1"/>
  <c r="AC129" i="1" s="1"/>
  <c r="AF83" i="1"/>
  <c r="AB380" i="1"/>
  <c r="W434" i="1"/>
  <c r="AF434" i="1" s="1"/>
  <c r="W337" i="1"/>
  <c r="AF337" i="1" s="1"/>
  <c r="W111" i="1"/>
  <c r="AF111" i="1" s="1"/>
  <c r="W210" i="1"/>
  <c r="X210" i="1" s="1"/>
  <c r="AC210" i="1" s="1"/>
  <c r="W52" i="1"/>
  <c r="AF52" i="1" s="1"/>
  <c r="W257" i="1"/>
  <c r="X257" i="1" s="1"/>
  <c r="AC257" i="1" s="1"/>
  <c r="AF665" i="1"/>
  <c r="AB645" i="1"/>
  <c r="AB457" i="1"/>
  <c r="AB700" i="1"/>
  <c r="W484" i="1"/>
  <c r="AB672" i="1"/>
  <c r="X509" i="1"/>
  <c r="AC509" i="1" s="1"/>
  <c r="X420" i="1"/>
  <c r="AC420" i="1" s="1"/>
  <c r="AB641" i="1"/>
  <c r="W431" i="1"/>
  <c r="X431" i="1" s="1"/>
  <c r="AC431" i="1" s="1"/>
  <c r="AF381" i="1"/>
  <c r="W687" i="1"/>
  <c r="X687" i="1" s="1"/>
  <c r="AC687" i="1" s="1"/>
  <c r="AB420" i="1"/>
  <c r="AF529" i="1"/>
  <c r="AB565" i="1"/>
  <c r="W413" i="1"/>
  <c r="X413" i="1" s="1"/>
  <c r="AC413" i="1" s="1"/>
  <c r="AB566" i="1"/>
  <c r="AB381" i="1"/>
  <c r="AF565" i="1"/>
  <c r="AB271" i="1"/>
  <c r="AF672" i="1"/>
  <c r="AF499" i="1"/>
  <c r="W634" i="1"/>
  <c r="AF634" i="1" s="1"/>
  <c r="AB529" i="1"/>
  <c r="X417" i="1"/>
  <c r="AC417" i="1" s="1"/>
  <c r="W446" i="1"/>
  <c r="AF446" i="1" s="1"/>
  <c r="AB549" i="1"/>
  <c r="AB382" i="1"/>
  <c r="W182" i="1"/>
  <c r="AB164" i="1"/>
  <c r="W241" i="1"/>
  <c r="X241" i="1" s="1"/>
  <c r="AC241" i="1" s="1"/>
  <c r="W275" i="1"/>
  <c r="AF275" i="1" s="1"/>
  <c r="W393" i="1"/>
  <c r="X393" i="1" s="1"/>
  <c r="AC393" i="1" s="1"/>
  <c r="W118" i="1"/>
  <c r="X118" i="1" s="1"/>
  <c r="AC118" i="1" s="1"/>
  <c r="AB495" i="1"/>
  <c r="AB346" i="1"/>
  <c r="W349" i="1"/>
  <c r="AF349" i="1" s="1"/>
  <c r="W161" i="1"/>
  <c r="AF161" i="1" s="1"/>
  <c r="AB156" i="1"/>
  <c r="W213" i="1"/>
  <c r="AF213" i="1" s="1"/>
  <c r="X211" i="1"/>
  <c r="AC211" i="1" s="1"/>
  <c r="W32" i="1"/>
  <c r="AF32" i="1" s="1"/>
  <c r="X248" i="1"/>
  <c r="AC248" i="1" s="1"/>
  <c r="W236" i="1"/>
  <c r="AF236" i="1" s="1"/>
  <c r="W204" i="1"/>
  <c r="X204" i="1" s="1"/>
  <c r="AC204" i="1" s="1"/>
  <c r="AB665" i="1"/>
  <c r="W696" i="1"/>
  <c r="X696" i="1" s="1"/>
  <c r="AC696" i="1" s="1"/>
  <c r="W690" i="1"/>
  <c r="X690" i="1" s="1"/>
  <c r="AC690" i="1" s="1"/>
  <c r="W568" i="1"/>
  <c r="X568" i="1" s="1"/>
  <c r="AC568" i="1" s="1"/>
  <c r="AB548" i="1"/>
  <c r="AB499" i="1"/>
  <c r="AB574" i="1"/>
  <c r="W340" i="1"/>
  <c r="X340" i="1" s="1"/>
  <c r="AC340" i="1" s="1"/>
  <c r="AB248" i="1"/>
  <c r="AB211" i="1"/>
  <c r="W141" i="1"/>
  <c r="X141" i="1" s="1"/>
  <c r="AC141" i="1" s="1"/>
  <c r="X219" i="1"/>
  <c r="AC219" i="1" s="1"/>
  <c r="AB48" i="1"/>
  <c r="W233" i="1"/>
  <c r="X233" i="1" s="1"/>
  <c r="AC233" i="1" s="1"/>
  <c r="W708" i="1"/>
  <c r="X692" i="1"/>
  <c r="AC692" i="1" s="1"/>
  <c r="AB502" i="1"/>
  <c r="W200" i="1"/>
  <c r="X200" i="1" s="1"/>
  <c r="AC200" i="1" s="1"/>
  <c r="AB429" i="1"/>
  <c r="W361" i="1"/>
  <c r="AF361" i="1" s="1"/>
  <c r="AF320" i="1"/>
  <c r="W625" i="1"/>
  <c r="X625" i="1" s="1"/>
  <c r="AC625" i="1" s="1"/>
  <c r="W582" i="1"/>
  <c r="AF582" i="1" s="1"/>
  <c r="W577" i="1"/>
  <c r="X577" i="1" s="1"/>
  <c r="AC577" i="1" s="1"/>
  <c r="AF555" i="1"/>
  <c r="AB351" i="1"/>
  <c r="W282" i="1"/>
  <c r="AF282" i="1" s="1"/>
  <c r="W35" i="1"/>
  <c r="X35" i="1" s="1"/>
  <c r="AC35" i="1" s="1"/>
  <c r="W689" i="1"/>
  <c r="W598" i="1"/>
  <c r="AB599" i="1"/>
  <c r="AB531" i="1"/>
  <c r="W614" i="1"/>
  <c r="X614" i="1" s="1"/>
  <c r="AC614" i="1" s="1"/>
  <c r="AB453" i="1"/>
  <c r="W520" i="1"/>
  <c r="X520" i="1" s="1"/>
  <c r="AC520" i="1" s="1"/>
  <c r="AB488" i="1"/>
  <c r="AB374" i="1"/>
  <c r="W183" i="1"/>
  <c r="X183" i="1" s="1"/>
  <c r="AC183" i="1" s="1"/>
  <c r="W428" i="1"/>
  <c r="AF428" i="1" s="1"/>
  <c r="AB212" i="1"/>
  <c r="AB513" i="1"/>
  <c r="W613" i="1"/>
  <c r="AF613" i="1" s="1"/>
  <c r="X374" i="1"/>
  <c r="AC374" i="1" s="1"/>
  <c r="W385" i="1"/>
  <c r="AF385" i="1" s="1"/>
  <c r="W168" i="1"/>
  <c r="X168" i="1" s="1"/>
  <c r="AC168" i="1" s="1"/>
  <c r="W253" i="1"/>
  <c r="X253" i="1" s="1"/>
  <c r="AC253" i="1" s="1"/>
  <c r="AB82" i="1"/>
  <c r="AB187" i="1"/>
  <c r="AF531" i="1"/>
  <c r="W92" i="1"/>
  <c r="X92" i="1" s="1"/>
  <c r="AC92" i="1" s="1"/>
  <c r="AF513" i="1"/>
  <c r="W450" i="1"/>
  <c r="AF450" i="1" s="1"/>
  <c r="AB468" i="1"/>
  <c r="AB458" i="1"/>
  <c r="W334" i="1"/>
  <c r="AF334" i="1" s="1"/>
  <c r="AB283" i="1"/>
  <c r="AB268" i="1"/>
  <c r="W234" i="1"/>
  <c r="AF234" i="1" s="1"/>
  <c r="AF82" i="1"/>
  <c r="AB140" i="1"/>
  <c r="AB27" i="1"/>
  <c r="W292" i="1"/>
  <c r="X292" i="1" s="1"/>
  <c r="AC292" i="1" s="1"/>
  <c r="W570" i="1"/>
  <c r="AF570" i="1" s="1"/>
  <c r="W528" i="1"/>
  <c r="X528" i="1" s="1"/>
  <c r="AC528" i="1" s="1"/>
  <c r="W503" i="1"/>
  <c r="X503" i="1" s="1"/>
  <c r="AC503" i="1" s="1"/>
  <c r="W618" i="1"/>
  <c r="X618" i="1" s="1"/>
  <c r="AC618" i="1" s="1"/>
  <c r="AB368" i="1"/>
  <c r="AB255" i="1"/>
  <c r="W79" i="1"/>
  <c r="X79" i="1" s="1"/>
  <c r="AC79" i="1" s="1"/>
  <c r="AB191" i="1"/>
  <c r="W97" i="1"/>
  <c r="AF97" i="1" s="1"/>
  <c r="W69" i="1"/>
  <c r="X69" i="1" s="1"/>
  <c r="AC69" i="1" s="1"/>
  <c r="AB291" i="1"/>
  <c r="W221" i="1"/>
  <c r="AB655" i="1"/>
  <c r="AB664" i="1"/>
  <c r="AB359" i="1"/>
  <c r="W101" i="1"/>
  <c r="X552" i="1"/>
  <c r="AC552" i="1" s="1"/>
  <c r="AF552" i="1"/>
  <c r="AF307" i="1"/>
  <c r="X307" i="1"/>
  <c r="AC307" i="1" s="1"/>
  <c r="AF536" i="1"/>
  <c r="W456" i="1"/>
  <c r="AF456" i="1" s="1"/>
  <c r="AB474" i="1"/>
  <c r="AB437" i="1"/>
  <c r="W57" i="1"/>
  <c r="X57" i="1" s="1"/>
  <c r="AC57" i="1" s="1"/>
  <c r="AB307" i="1"/>
  <c r="AB356" i="1"/>
  <c r="W49" i="1"/>
  <c r="AF49" i="1" s="1"/>
  <c r="AB584" i="1"/>
  <c r="AB633" i="1"/>
  <c r="AB494" i="1"/>
  <c r="AB367" i="1"/>
  <c r="AB289" i="1"/>
  <c r="W370" i="1"/>
  <c r="X370" i="1" s="1"/>
  <c r="AC370" i="1" s="1"/>
  <c r="W209" i="1"/>
  <c r="X209" i="1" s="1"/>
  <c r="AC209" i="1" s="1"/>
  <c r="AB287" i="1"/>
  <c r="AB592" i="1"/>
  <c r="AB389" i="1"/>
  <c r="AB73" i="1"/>
  <c r="X138" i="1"/>
  <c r="AC138" i="1" s="1"/>
  <c r="W142" i="1"/>
  <c r="AF142" i="1" s="1"/>
  <c r="X145" i="1"/>
  <c r="AC145" i="1" s="1"/>
  <c r="W273" i="1"/>
  <c r="X273" i="1" s="1"/>
  <c r="AC273" i="1" s="1"/>
  <c r="AF356" i="1"/>
  <c r="W674" i="1"/>
  <c r="X674" i="1" s="1"/>
  <c r="AC674" i="1" s="1"/>
  <c r="W313" i="1"/>
  <c r="X313" i="1" s="1"/>
  <c r="AC313" i="1" s="1"/>
  <c r="AF188" i="1"/>
  <c r="W63" i="1"/>
  <c r="X63" i="1" s="1"/>
  <c r="AC63" i="1" s="1"/>
  <c r="W701" i="1"/>
  <c r="X701" i="1" s="1"/>
  <c r="AC701" i="1" s="1"/>
  <c r="W583" i="1"/>
  <c r="X583" i="1" s="1"/>
  <c r="AC583" i="1" s="1"/>
  <c r="X533" i="1"/>
  <c r="AC533" i="1" s="1"/>
  <c r="AB198" i="1"/>
  <c r="AB188" i="1"/>
  <c r="W620" i="1"/>
  <c r="AF620" i="1" s="1"/>
  <c r="X664" i="1"/>
  <c r="AC664" i="1" s="1"/>
  <c r="W607" i="1"/>
  <c r="AF607" i="1" s="1"/>
  <c r="W682" i="1"/>
  <c r="AF682" i="1" s="1"/>
  <c r="W609" i="1"/>
  <c r="AF609" i="1" s="1"/>
  <c r="W537" i="1"/>
  <c r="AF537" i="1" s="1"/>
  <c r="W438" i="1"/>
  <c r="AF438" i="1" s="1"/>
  <c r="AB135" i="1"/>
  <c r="AB261" i="1"/>
  <c r="AB325" i="1"/>
  <c r="AB99" i="1"/>
  <c r="X73" i="1"/>
  <c r="AC73" i="1" s="1"/>
  <c r="W151" i="1"/>
  <c r="W653" i="1"/>
  <c r="X653" i="1" s="1"/>
  <c r="AC653" i="1" s="1"/>
  <c r="AB536" i="1"/>
  <c r="AB145" i="1"/>
  <c r="AF261" i="1"/>
  <c r="W171" i="1"/>
  <c r="X171" i="1" s="1"/>
  <c r="AC171" i="1" s="1"/>
  <c r="W270" i="1"/>
  <c r="X270" i="1" s="1"/>
  <c r="AC270" i="1" s="1"/>
  <c r="W159" i="1"/>
  <c r="X159" i="1" s="1"/>
  <c r="AC159" i="1" s="1"/>
  <c r="W439" i="1"/>
  <c r="AF439" i="1" s="1"/>
  <c r="AB199" i="1"/>
  <c r="AB498" i="1"/>
  <c r="AF498" i="1"/>
  <c r="W388" i="1"/>
  <c r="AF388" i="1" s="1"/>
  <c r="X440" i="2"/>
  <c r="AC440" i="2" s="1"/>
  <c r="AF440" i="2"/>
  <c r="X177" i="2"/>
  <c r="AC177" i="2" s="1"/>
  <c r="AF177" i="2"/>
  <c r="X262" i="2"/>
  <c r="AC262" i="2" s="1"/>
  <c r="AF262" i="2"/>
  <c r="AF72" i="2"/>
  <c r="X72" i="2"/>
  <c r="AC72" i="2" s="1"/>
  <c r="AF549" i="2"/>
  <c r="X549" i="2"/>
  <c r="AC549" i="2" s="1"/>
  <c r="W187" i="2"/>
  <c r="AB187" i="2"/>
  <c r="AB519" i="2"/>
  <c r="W552" i="2"/>
  <c r="X552" i="2" s="1"/>
  <c r="AC552" i="2" s="1"/>
  <c r="W317" i="2"/>
  <c r="X317" i="2" s="1"/>
  <c r="AC317" i="2" s="1"/>
  <c r="W186" i="2"/>
  <c r="X186" i="2" s="1"/>
  <c r="AC186" i="2" s="1"/>
  <c r="W284" i="2"/>
  <c r="X284" i="2" s="1"/>
  <c r="AC284" i="2" s="1"/>
  <c r="AB77" i="2"/>
  <c r="AB217" i="2"/>
  <c r="AB126" i="2"/>
  <c r="AB78" i="2"/>
  <c r="AB24" i="2"/>
  <c r="W26" i="2"/>
  <c r="AF26" i="2" s="1"/>
  <c r="AF298" i="2"/>
  <c r="AB549" i="2"/>
  <c r="W332" i="2"/>
  <c r="X332" i="2" s="1"/>
  <c r="AC332" i="2" s="1"/>
  <c r="W16" i="2"/>
  <c r="AF16" i="2" s="1"/>
  <c r="AB663" i="2"/>
  <c r="W663" i="2"/>
  <c r="AB612" i="2"/>
  <c r="W612" i="2"/>
  <c r="AB377" i="2"/>
  <c r="W322" i="2"/>
  <c r="AF322" i="2" s="1"/>
  <c r="AF209" i="2"/>
  <c r="AB139" i="2"/>
  <c r="W312" i="2"/>
  <c r="AF312" i="2" s="1"/>
  <c r="AB19" i="2"/>
  <c r="AB440" i="2"/>
  <c r="AB258" i="2"/>
  <c r="AF220" i="2"/>
  <c r="AB171" i="2"/>
  <c r="W171" i="2"/>
  <c r="AB435" i="2"/>
  <c r="AB607" i="2"/>
  <c r="W672" i="2"/>
  <c r="X672" i="2" s="1"/>
  <c r="AC672" i="2" s="1"/>
  <c r="AB567" i="2"/>
  <c r="W453" i="2"/>
  <c r="AF453" i="2" s="1"/>
  <c r="AB360" i="2"/>
  <c r="AF163" i="2"/>
  <c r="AF201" i="2"/>
  <c r="AB393" i="2"/>
  <c r="W219" i="2"/>
  <c r="AF219" i="2" s="1"/>
  <c r="AF56" i="2"/>
  <c r="W86" i="2"/>
  <c r="AF86" i="2" s="1"/>
  <c r="AB66" i="2"/>
  <c r="W68" i="2"/>
  <c r="X68" i="2" s="1"/>
  <c r="AC68" i="2" s="1"/>
  <c r="W569" i="2"/>
  <c r="AB177" i="2"/>
  <c r="AB262" i="2"/>
  <c r="W693" i="2"/>
  <c r="AB693" i="2"/>
  <c r="W326" i="2"/>
  <c r="AF326" i="2" s="1"/>
  <c r="AB313" i="2"/>
  <c r="X146" i="2"/>
  <c r="AC146" i="2" s="1"/>
  <c r="W20" i="2"/>
  <c r="AF689" i="2"/>
  <c r="X689" i="2"/>
  <c r="AC689" i="2" s="1"/>
  <c r="AB466" i="2"/>
  <c r="W466" i="2"/>
  <c r="AB577" i="2"/>
  <c r="W577" i="2"/>
  <c r="AF63" i="2"/>
  <c r="X63" i="2"/>
  <c r="AC63" i="2" s="1"/>
  <c r="AB370" i="2"/>
  <c r="W370" i="2"/>
  <c r="AB615" i="2"/>
  <c r="W400" i="2"/>
  <c r="AF400" i="2" s="1"/>
  <c r="W454" i="2"/>
  <c r="X454" i="2" s="1"/>
  <c r="AC454" i="2" s="1"/>
  <c r="W230" i="2"/>
  <c r="AF230" i="2" s="1"/>
  <c r="AB146" i="2"/>
  <c r="AB63" i="2"/>
  <c r="AB39" i="2"/>
  <c r="W639" i="2"/>
  <c r="AB639" i="2"/>
  <c r="W627" i="2"/>
  <c r="AB627" i="2"/>
  <c r="AB323" i="2"/>
  <c r="W323" i="2"/>
  <c r="AB283" i="2"/>
  <c r="W283" i="2"/>
  <c r="W228" i="2"/>
  <c r="AB228" i="2"/>
  <c r="AB461" i="2"/>
  <c r="W461" i="2"/>
  <c r="AB118" i="2"/>
  <c r="W118" i="2"/>
  <c r="W81" i="2"/>
  <c r="AB81" i="2"/>
  <c r="AB70" i="2"/>
  <c r="W70" i="2"/>
  <c r="W476" i="2"/>
  <c r="AB476" i="2"/>
  <c r="X216" i="2"/>
  <c r="AC216" i="2" s="1"/>
  <c r="AF216" i="2"/>
  <c r="W646" i="2"/>
  <c r="AB646" i="2"/>
  <c r="AB291" i="2"/>
  <c r="W291" i="2"/>
  <c r="AB270" i="2"/>
  <c r="W270" i="2"/>
  <c r="X671" i="2"/>
  <c r="AC671" i="2" s="1"/>
  <c r="AF385" i="2"/>
  <c r="AB512" i="2"/>
  <c r="W448" i="2"/>
  <c r="X448" i="2" s="1"/>
  <c r="AC448" i="2" s="1"/>
  <c r="W349" i="2"/>
  <c r="AB298" i="2"/>
  <c r="X102" i="2"/>
  <c r="AC102" i="2" s="1"/>
  <c r="AB269" i="2"/>
  <c r="AB92" i="2"/>
  <c r="AB691" i="2"/>
  <c r="W691" i="2"/>
  <c r="AB444" i="2"/>
  <c r="W444" i="2"/>
  <c r="W507" i="2"/>
  <c r="AB507" i="2"/>
  <c r="W287" i="2"/>
  <c r="AB287" i="2"/>
  <c r="W629" i="2"/>
  <c r="AB629" i="2"/>
  <c r="W106" i="2"/>
  <c r="AB106" i="2"/>
  <c r="AB534" i="2"/>
  <c r="W534" i="2"/>
  <c r="X255" i="2"/>
  <c r="AC255" i="2" s="1"/>
  <c r="AB64" i="2"/>
  <c r="W64" i="2"/>
  <c r="X244" i="2"/>
  <c r="AC244" i="2" s="1"/>
  <c r="AF244" i="2"/>
  <c r="AB406" i="2"/>
  <c r="W406" i="2"/>
  <c r="W371" i="2"/>
  <c r="AB371" i="2"/>
  <c r="W619" i="2"/>
  <c r="X604" i="2"/>
  <c r="AC604" i="2" s="1"/>
  <c r="W561" i="2"/>
  <c r="X561" i="2" s="1"/>
  <c r="AC561" i="2" s="1"/>
  <c r="W469" i="2"/>
  <c r="AB321" i="2"/>
  <c r="W67" i="2"/>
  <c r="AF67" i="2" s="1"/>
  <c r="AB22" i="2"/>
  <c r="AB520" i="2"/>
  <c r="W520" i="2"/>
  <c r="AB589" i="2"/>
  <c r="W589" i="2"/>
  <c r="AB503" i="2"/>
  <c r="W503" i="2"/>
  <c r="AB438" i="2"/>
  <c r="W438" i="2"/>
  <c r="AB581" i="2"/>
  <c r="W581" i="2"/>
  <c r="W686" i="2"/>
  <c r="AB686" i="2"/>
  <c r="AB363" i="2"/>
  <c r="X572" i="2"/>
  <c r="AC572" i="2" s="1"/>
  <c r="AF572" i="2"/>
  <c r="AB292" i="2"/>
  <c r="W292" i="2"/>
  <c r="AF425" i="2"/>
  <c r="X425" i="2"/>
  <c r="AC425" i="2" s="1"/>
  <c r="AF95" i="2"/>
  <c r="X95" i="2"/>
  <c r="AC95" i="2" s="1"/>
  <c r="W457" i="2"/>
  <c r="AB457" i="2"/>
  <c r="AB618" i="2"/>
  <c r="W618" i="2"/>
  <c r="W553" i="2"/>
  <c r="AB553" i="2"/>
  <c r="W481" i="2"/>
  <c r="AB481" i="2"/>
  <c r="W568" i="2"/>
  <c r="AB568" i="2"/>
  <c r="W200" i="2"/>
  <c r="AB200" i="2"/>
  <c r="W611" i="2"/>
  <c r="AF611" i="2" s="1"/>
  <c r="AB472" i="2"/>
  <c r="AB443" i="2"/>
  <c r="AB369" i="2"/>
  <c r="AB449" i="2"/>
  <c r="W396" i="2"/>
  <c r="X136" i="2"/>
  <c r="AC136" i="2" s="1"/>
  <c r="W293" i="2"/>
  <c r="X293" i="2" s="1"/>
  <c r="AC293" i="2" s="1"/>
  <c r="W198" i="2"/>
  <c r="X198" i="2" s="1"/>
  <c r="AC198" i="2" s="1"/>
  <c r="AB432" i="2"/>
  <c r="W117" i="2"/>
  <c r="W115" i="2"/>
  <c r="AF115" i="2" s="1"/>
  <c r="W17" i="2"/>
  <c r="X17" i="2" s="1"/>
  <c r="AC17" i="2" s="1"/>
  <c r="AB667" i="2"/>
  <c r="W667" i="2"/>
  <c r="W508" i="2"/>
  <c r="AB508" i="2"/>
  <c r="AB429" i="2"/>
  <c r="W429" i="2"/>
  <c r="W678" i="2"/>
  <c r="AB678" i="2"/>
  <c r="W135" i="2"/>
  <c r="AB135" i="2"/>
  <c r="AB445" i="2"/>
  <c r="W445" i="2"/>
  <c r="AB107" i="2"/>
  <c r="W107" i="2"/>
  <c r="AF180" i="2"/>
  <c r="AB364" i="2"/>
  <c r="W364" i="2"/>
  <c r="AB290" i="2"/>
  <c r="W290" i="2"/>
  <c r="W665" i="2"/>
  <c r="AB665" i="2"/>
  <c r="AB136" i="2"/>
  <c r="W633" i="2"/>
  <c r="AB633" i="2"/>
  <c r="AF610" i="2"/>
  <c r="W578" i="2"/>
  <c r="AF578" i="2" s="1"/>
  <c r="W545" i="2"/>
  <c r="AF545" i="2" s="1"/>
  <c r="X85" i="2"/>
  <c r="AC85" i="2" s="1"/>
  <c r="W527" i="2"/>
  <c r="AB527" i="2"/>
  <c r="W666" i="2"/>
  <c r="AB666" i="2"/>
  <c r="W397" i="2"/>
  <c r="AB397" i="2"/>
  <c r="W565" i="2"/>
  <c r="AB565" i="2"/>
  <c r="W486" i="2"/>
  <c r="AB486" i="2"/>
  <c r="AF277" i="2"/>
  <c r="W401" i="2"/>
  <c r="AB401" i="2"/>
  <c r="AB277" i="2"/>
  <c r="AB331" i="2"/>
  <c r="W331" i="2"/>
  <c r="W502" i="2"/>
  <c r="AB502" i="2"/>
  <c r="W603" i="2"/>
  <c r="AB603" i="2"/>
  <c r="AB180" i="2"/>
  <c r="W31" i="2"/>
  <c r="X31" i="2" s="1"/>
  <c r="AC31" i="2" s="1"/>
  <c r="X634" i="2"/>
  <c r="AC634" i="2" s="1"/>
  <c r="AF634" i="2"/>
  <c r="AB654" i="2"/>
  <c r="W654" i="2"/>
  <c r="AB517" i="2"/>
  <c r="W517" i="2"/>
  <c r="AB208" i="2"/>
  <c r="W208" i="2"/>
  <c r="AB178" i="2"/>
  <c r="W178" i="2"/>
  <c r="W137" i="2"/>
  <c r="AB137" i="2"/>
  <c r="W263" i="2"/>
  <c r="AB263" i="2"/>
  <c r="AB574" i="2"/>
  <c r="W574" i="2"/>
  <c r="X694" i="2"/>
  <c r="AC694" i="2" s="1"/>
  <c r="AF651" i="2"/>
  <c r="X651" i="2"/>
  <c r="AC651" i="2" s="1"/>
  <c r="AB566" i="2"/>
  <c r="W566" i="2"/>
  <c r="AB492" i="2"/>
  <c r="W492" i="2"/>
  <c r="AB522" i="2"/>
  <c r="W522" i="2"/>
  <c r="X598" i="2"/>
  <c r="AC598" i="2" s="1"/>
  <c r="AF598" i="2"/>
  <c r="AF519" i="2"/>
  <c r="X519" i="2"/>
  <c r="AC519" i="2" s="1"/>
  <c r="X428" i="2"/>
  <c r="AC428" i="2" s="1"/>
  <c r="AF428" i="2"/>
  <c r="AB183" i="2"/>
  <c r="W183" i="2"/>
  <c r="X383" i="2"/>
  <c r="AC383" i="2" s="1"/>
  <c r="AF383" i="2"/>
  <c r="W259" i="2"/>
  <c r="AB259" i="2"/>
  <c r="AB122" i="2"/>
  <c r="W122" i="2"/>
  <c r="X319" i="2"/>
  <c r="AC319" i="2" s="1"/>
  <c r="AF319" i="2"/>
  <c r="X341" i="2"/>
  <c r="AC341" i="2" s="1"/>
  <c r="AF341" i="2"/>
  <c r="X161" i="2"/>
  <c r="AC161" i="2" s="1"/>
  <c r="AF161" i="2"/>
  <c r="X120" i="2"/>
  <c r="AC120" i="2" s="1"/>
  <c r="AF120" i="2"/>
  <c r="W152" i="2"/>
  <c r="AB152" i="2"/>
  <c r="X258" i="2"/>
  <c r="AC258" i="2" s="1"/>
  <c r="AF258" i="2"/>
  <c r="X97" i="2"/>
  <c r="AC97" i="2" s="1"/>
  <c r="AF97" i="2"/>
  <c r="AB103" i="2"/>
  <c r="W103" i="2"/>
  <c r="AB656" i="2"/>
  <c r="W656" i="2"/>
  <c r="AB616" i="2"/>
  <c r="W616" i="2"/>
  <c r="AB652" i="2"/>
  <c r="W652" i="2"/>
  <c r="W637" i="2"/>
  <c r="AB637" i="2"/>
  <c r="AF593" i="2"/>
  <c r="X593" i="2"/>
  <c r="AC593" i="2" s="1"/>
  <c r="AF661" i="2"/>
  <c r="X661" i="2"/>
  <c r="AC661" i="2" s="1"/>
  <c r="X606" i="2"/>
  <c r="AC606" i="2" s="1"/>
  <c r="AF606" i="2"/>
  <c r="W543" i="2"/>
  <c r="AB543" i="2"/>
  <c r="X640" i="2"/>
  <c r="AC640" i="2" s="1"/>
  <c r="AF640" i="2"/>
  <c r="X638" i="2"/>
  <c r="AC638" i="2" s="1"/>
  <c r="AF638" i="2"/>
  <c r="X664" i="2"/>
  <c r="AC664" i="2" s="1"/>
  <c r="AF664" i="2"/>
  <c r="AB547" i="2"/>
  <c r="W547" i="2"/>
  <c r="X674" i="2"/>
  <c r="AC674" i="2" s="1"/>
  <c r="AF674" i="2"/>
  <c r="AB394" i="2"/>
  <c r="W394" i="2"/>
  <c r="AF510" i="2"/>
  <c r="X510" i="2"/>
  <c r="AC510" i="2" s="1"/>
  <c r="AF515" i="2"/>
  <c r="X567" i="2"/>
  <c r="AC567" i="2" s="1"/>
  <c r="AF567" i="2"/>
  <c r="AB416" i="2"/>
  <c r="W416" i="2"/>
  <c r="AF537" i="2"/>
  <c r="X537" i="2"/>
  <c r="AC537" i="2" s="1"/>
  <c r="X653" i="2"/>
  <c r="AC653" i="2" s="1"/>
  <c r="AF653" i="2"/>
  <c r="AF557" i="2"/>
  <c r="X557" i="2"/>
  <c r="AC557" i="2" s="1"/>
  <c r="AF403" i="2"/>
  <c r="X403" i="2"/>
  <c r="AC403" i="2" s="1"/>
  <c r="W359" i="2"/>
  <c r="AB359" i="2"/>
  <c r="AB316" i="2"/>
  <c r="W316" i="2"/>
  <c r="AF495" i="2"/>
  <c r="X495" i="2"/>
  <c r="AC495" i="2" s="1"/>
  <c r="X463" i="2"/>
  <c r="AC463" i="2" s="1"/>
  <c r="X455" i="2"/>
  <c r="AC455" i="2" s="1"/>
  <c r="AF455" i="2"/>
  <c r="X447" i="2"/>
  <c r="AC447" i="2" s="1"/>
  <c r="AF447" i="2"/>
  <c r="X548" i="2"/>
  <c r="AC548" i="2" s="1"/>
  <c r="AF548" i="2"/>
  <c r="X436" i="2"/>
  <c r="AC436" i="2" s="1"/>
  <c r="AF436" i="2"/>
  <c r="AB264" i="2"/>
  <c r="W264" i="2"/>
  <c r="W272" i="2"/>
  <c r="AB272" i="2"/>
  <c r="AB179" i="2"/>
  <c r="W179" i="2"/>
  <c r="AF518" i="2"/>
  <c r="X518" i="2"/>
  <c r="AC518" i="2" s="1"/>
  <c r="AB250" i="2"/>
  <c r="W250" i="2"/>
  <c r="AB251" i="2"/>
  <c r="W251" i="2"/>
  <c r="W114" i="2"/>
  <c r="AB114" i="2"/>
  <c r="X432" i="2"/>
  <c r="AC432" i="2" s="1"/>
  <c r="AF432" i="2"/>
  <c r="AB226" i="2"/>
  <c r="W226" i="2"/>
  <c r="W274" i="2"/>
  <c r="AF274" i="2" s="1"/>
  <c r="AB274" i="2"/>
  <c r="AB131" i="2"/>
  <c r="W131" i="2"/>
  <c r="AB57" i="2"/>
  <c r="W57" i="2"/>
  <c r="W74" i="2"/>
  <c r="AB74" i="2"/>
  <c r="X104" i="2"/>
  <c r="AC104" i="2" s="1"/>
  <c r="AF104" i="2"/>
  <c r="X100" i="2"/>
  <c r="AC100" i="2" s="1"/>
  <c r="AF100" i="2"/>
  <c r="AF159" i="2"/>
  <c r="X159" i="2"/>
  <c r="AC159" i="2" s="1"/>
  <c r="AB27" i="2"/>
  <c r="W27" i="2"/>
  <c r="X22" i="2"/>
  <c r="AC22" i="2" s="1"/>
  <c r="AF22" i="2"/>
  <c r="X65" i="2"/>
  <c r="AC65" i="2" s="1"/>
  <c r="AF65" i="2"/>
  <c r="X685" i="2"/>
  <c r="AC685" i="2" s="1"/>
  <c r="AF685" i="2"/>
  <c r="AF586" i="2"/>
  <c r="X586" i="2"/>
  <c r="AC586" i="2" s="1"/>
  <c r="AB516" i="2"/>
  <c r="W516" i="2"/>
  <c r="AF121" i="2"/>
  <c r="X121" i="2"/>
  <c r="AC121" i="2" s="1"/>
  <c r="X336" i="2"/>
  <c r="AC336" i="2" s="1"/>
  <c r="AF336" i="2"/>
  <c r="W197" i="2"/>
  <c r="AB197" i="2"/>
  <c r="AB133" i="2"/>
  <c r="W133" i="2"/>
  <c r="AB58" i="2"/>
  <c r="W58" i="2"/>
  <c r="X269" i="2"/>
  <c r="AC269" i="2" s="1"/>
  <c r="AF269" i="2"/>
  <c r="X238" i="2"/>
  <c r="AC238" i="2" s="1"/>
  <c r="AF238" i="2"/>
  <c r="X224" i="2"/>
  <c r="AC224" i="2" s="1"/>
  <c r="AF224" i="2"/>
  <c r="X19" i="2"/>
  <c r="AC19" i="2" s="1"/>
  <c r="AF19" i="2"/>
  <c r="X688" i="2"/>
  <c r="AC688" i="2" s="1"/>
  <c r="AF688" i="2"/>
  <c r="AB676" i="2"/>
  <c r="W676" i="2"/>
  <c r="AB682" i="2"/>
  <c r="W682" i="2"/>
  <c r="AB592" i="2"/>
  <c r="W592" i="2"/>
  <c r="AB538" i="2"/>
  <c r="W538" i="2"/>
  <c r="W582" i="2"/>
  <c r="AB582" i="2"/>
  <c r="X531" i="2"/>
  <c r="AC531" i="2" s="1"/>
  <c r="AF531" i="2"/>
  <c r="X621" i="2"/>
  <c r="AC621" i="2" s="1"/>
  <c r="AF621" i="2"/>
  <c r="W483" i="2"/>
  <c r="AB483" i="2"/>
  <c r="W456" i="2"/>
  <c r="AB456" i="2"/>
  <c r="AF413" i="2"/>
  <c r="X413" i="2"/>
  <c r="AC413" i="2" s="1"/>
  <c r="AF437" i="2"/>
  <c r="X437" i="2"/>
  <c r="AC437" i="2" s="1"/>
  <c r="AF550" i="2"/>
  <c r="X550" i="2"/>
  <c r="AC550" i="2" s="1"/>
  <c r="AF431" i="2"/>
  <c r="X431" i="2"/>
  <c r="AC431" i="2" s="1"/>
  <c r="AF669" i="2"/>
  <c r="X669" i="2"/>
  <c r="AC669" i="2" s="1"/>
  <c r="AF491" i="2"/>
  <c r="X491" i="2"/>
  <c r="AC491" i="2" s="1"/>
  <c r="X400" i="2"/>
  <c r="AC400" i="2" s="1"/>
  <c r="AB354" i="2"/>
  <c r="W354" i="2"/>
  <c r="X434" i="2"/>
  <c r="AC434" i="2" s="1"/>
  <c r="AF434" i="2"/>
  <c r="AF536" i="2"/>
  <c r="X536" i="2"/>
  <c r="AC536" i="2" s="1"/>
  <c r="W328" i="2"/>
  <c r="AB328" i="2"/>
  <c r="W296" i="2"/>
  <c r="AB296" i="2"/>
  <c r="AF441" i="2"/>
  <c r="X441" i="2"/>
  <c r="AC441" i="2" s="1"/>
  <c r="AF405" i="2"/>
  <c r="X405" i="2"/>
  <c r="AC405" i="2" s="1"/>
  <c r="W252" i="2"/>
  <c r="AB252" i="2"/>
  <c r="X337" i="2"/>
  <c r="AC337" i="2" s="1"/>
  <c r="AF337" i="2"/>
  <c r="AB271" i="2"/>
  <c r="W271" i="2"/>
  <c r="AF176" i="2"/>
  <c r="X176" i="2"/>
  <c r="AC176" i="2" s="1"/>
  <c r="AF360" i="2"/>
  <c r="X360" i="2"/>
  <c r="AC360" i="2" s="1"/>
  <c r="AB127" i="2"/>
  <c r="W127" i="2"/>
  <c r="X326" i="2"/>
  <c r="AC326" i="2" s="1"/>
  <c r="AB246" i="2"/>
  <c r="W246" i="2"/>
  <c r="AB160" i="2"/>
  <c r="W160" i="2"/>
  <c r="X311" i="2"/>
  <c r="AC311" i="2" s="1"/>
  <c r="AF311" i="2"/>
  <c r="AB247" i="2"/>
  <c r="W247" i="2"/>
  <c r="X169" i="2"/>
  <c r="AC169" i="2" s="1"/>
  <c r="AF169" i="2"/>
  <c r="X338" i="2"/>
  <c r="AC338" i="2" s="1"/>
  <c r="AF338" i="2"/>
  <c r="AF260" i="2"/>
  <c r="X260" i="2"/>
  <c r="AC260" i="2" s="1"/>
  <c r="X308" i="2"/>
  <c r="AC308" i="2" s="1"/>
  <c r="AF308" i="2"/>
  <c r="AB275" i="2"/>
  <c r="W275" i="2"/>
  <c r="X143" i="2"/>
  <c r="AC143" i="2" s="1"/>
  <c r="AF143" i="2"/>
  <c r="AF29" i="2"/>
  <c r="X29" i="2"/>
  <c r="AC29" i="2" s="1"/>
  <c r="AF248" i="2"/>
  <c r="X248" i="2"/>
  <c r="AC248" i="2" s="1"/>
  <c r="AF175" i="2"/>
  <c r="X175" i="2"/>
  <c r="AC175" i="2" s="1"/>
  <c r="AF243" i="2"/>
  <c r="X243" i="2"/>
  <c r="AC243" i="2" s="1"/>
  <c r="X110" i="2"/>
  <c r="AC110" i="2" s="1"/>
  <c r="AF110" i="2"/>
  <c r="AF93" i="2"/>
  <c r="X93" i="2"/>
  <c r="AC93" i="2" s="1"/>
  <c r="X32" i="2"/>
  <c r="AC32" i="2" s="1"/>
  <c r="AF32" i="2"/>
  <c r="X76" i="2"/>
  <c r="AC76" i="2" s="1"/>
  <c r="AF76" i="2"/>
  <c r="AF601" i="2"/>
  <c r="X601" i="2"/>
  <c r="AC601" i="2" s="1"/>
  <c r="AB276" i="2"/>
  <c r="W276" i="2"/>
  <c r="AF585" i="2"/>
  <c r="X585" i="2"/>
  <c r="AC585" i="2" s="1"/>
  <c r="X650" i="2"/>
  <c r="AC650" i="2" s="1"/>
  <c r="AF650" i="2"/>
  <c r="AB488" i="2"/>
  <c r="W488" i="2"/>
  <c r="X597" i="2"/>
  <c r="AC597" i="2" s="1"/>
  <c r="AF597" i="2"/>
  <c r="AB470" i="2"/>
  <c r="W470" i="2"/>
  <c r="AF615" i="2"/>
  <c r="X615" i="2"/>
  <c r="AC615" i="2" s="1"/>
  <c r="X564" i="2"/>
  <c r="AC564" i="2" s="1"/>
  <c r="AF564" i="2"/>
  <c r="AF591" i="2"/>
  <c r="X591" i="2"/>
  <c r="AC591" i="2" s="1"/>
  <c r="AF513" i="2"/>
  <c r="X513" i="2"/>
  <c r="AC513" i="2" s="1"/>
  <c r="AF570" i="2"/>
  <c r="X570" i="2"/>
  <c r="AC570" i="2" s="1"/>
  <c r="AF514" i="2"/>
  <c r="X514" i="2"/>
  <c r="AC514" i="2" s="1"/>
  <c r="AB389" i="2"/>
  <c r="W389" i="2"/>
  <c r="AB334" i="2"/>
  <c r="W334" i="2"/>
  <c r="AB303" i="2"/>
  <c r="W303" i="2"/>
  <c r="X411" i="2"/>
  <c r="AC411" i="2" s="1"/>
  <c r="AF411" i="2"/>
  <c r="AB315" i="2"/>
  <c r="W315" i="2"/>
  <c r="W265" i="2"/>
  <c r="AB265" i="2"/>
  <c r="X477" i="2"/>
  <c r="AC477" i="2" s="1"/>
  <c r="AF477" i="2"/>
  <c r="X398" i="2"/>
  <c r="AC398" i="2" s="1"/>
  <c r="AF398" i="2"/>
  <c r="X540" i="2"/>
  <c r="AC540" i="2" s="1"/>
  <c r="AF540" i="2"/>
  <c r="AF407" i="2"/>
  <c r="X407" i="2"/>
  <c r="AC407" i="2" s="1"/>
  <c r="AB346" i="2"/>
  <c r="W346" i="2"/>
  <c r="AF333" i="2"/>
  <c r="X333" i="2"/>
  <c r="AC333" i="2" s="1"/>
  <c r="AF304" i="2"/>
  <c r="X304" i="2"/>
  <c r="AC304" i="2" s="1"/>
  <c r="AB119" i="2"/>
  <c r="W119" i="2"/>
  <c r="AB148" i="2"/>
  <c r="W148" i="2"/>
  <c r="AF367" i="2"/>
  <c r="X367" i="2"/>
  <c r="AC367" i="2" s="1"/>
  <c r="AF417" i="2"/>
  <c r="X417" i="2"/>
  <c r="AC417" i="2" s="1"/>
  <c r="W257" i="2"/>
  <c r="AB257" i="2"/>
  <c r="W194" i="2"/>
  <c r="AB194" i="2"/>
  <c r="X358" i="2"/>
  <c r="AC358" i="2" s="1"/>
  <c r="AF358" i="2"/>
  <c r="X157" i="2"/>
  <c r="AC157" i="2" s="1"/>
  <c r="X144" i="2"/>
  <c r="AC144" i="2" s="1"/>
  <c r="AF144" i="2"/>
  <c r="AF141" i="2"/>
  <c r="X141" i="2"/>
  <c r="AC141" i="2" s="1"/>
  <c r="AF288" i="2"/>
  <c r="X288" i="2"/>
  <c r="AC288" i="2" s="1"/>
  <c r="AF87" i="2"/>
  <c r="X87" i="2"/>
  <c r="AC87" i="2" s="1"/>
  <c r="X174" i="2"/>
  <c r="AC174" i="2" s="1"/>
  <c r="AF174" i="2"/>
  <c r="X222" i="2"/>
  <c r="AC222" i="2" s="1"/>
  <c r="AF222" i="2"/>
  <c r="AF66" i="2"/>
  <c r="X66" i="2"/>
  <c r="AC66" i="2" s="1"/>
  <c r="X24" i="2"/>
  <c r="AC24" i="2" s="1"/>
  <c r="AF24" i="2"/>
  <c r="X43" i="2"/>
  <c r="AC43" i="2" s="1"/>
  <c r="AF43" i="2"/>
  <c r="X21" i="2"/>
  <c r="AC21" i="2" s="1"/>
  <c r="AF21" i="2"/>
  <c r="X494" i="2"/>
  <c r="AC494" i="2" s="1"/>
  <c r="AF494" i="2"/>
  <c r="X388" i="2"/>
  <c r="AC388" i="2" s="1"/>
  <c r="AF388" i="2"/>
  <c r="AB376" i="2"/>
  <c r="W376" i="2"/>
  <c r="AF377" i="2"/>
  <c r="X377" i="2"/>
  <c r="AC377" i="2" s="1"/>
  <c r="X268" i="2"/>
  <c r="AC268" i="2" s="1"/>
  <c r="AF268" i="2"/>
  <c r="AB620" i="2"/>
  <c r="W620" i="2"/>
  <c r="AB632" i="2"/>
  <c r="W632" i="2"/>
  <c r="AF647" i="2"/>
  <c r="X647" i="2"/>
  <c r="AC647" i="2" s="1"/>
  <c r="AF649" i="2"/>
  <c r="X649" i="2"/>
  <c r="AC649" i="2" s="1"/>
  <c r="X645" i="2"/>
  <c r="AC645" i="2" s="1"/>
  <c r="AF645" i="2"/>
  <c r="X558" i="2"/>
  <c r="AC558" i="2" s="1"/>
  <c r="AF558" i="2"/>
  <c r="X662" i="2"/>
  <c r="AC662" i="2" s="1"/>
  <c r="AF662" i="2"/>
  <c r="AF485" i="2"/>
  <c r="X485" i="2"/>
  <c r="AC485" i="2" s="1"/>
  <c r="AB692" i="2"/>
  <c r="W692" i="2"/>
  <c r="AF679" i="2"/>
  <c r="X679" i="2"/>
  <c r="AC679" i="2" s="1"/>
  <c r="X608" i="2"/>
  <c r="AC608" i="2" s="1"/>
  <c r="AF608" i="2"/>
  <c r="W579" i="2"/>
  <c r="AB579" i="2"/>
  <c r="AB658" i="2"/>
  <c r="W658" i="2"/>
  <c r="X670" i="2"/>
  <c r="AC670" i="2" s="1"/>
  <c r="AF670" i="2"/>
  <c r="X630" i="2"/>
  <c r="AC630" i="2" s="1"/>
  <c r="AF630" i="2"/>
  <c r="AF605" i="2"/>
  <c r="X605" i="2"/>
  <c r="AC605" i="2" s="1"/>
  <c r="AB600" i="2"/>
  <c r="W600" i="2"/>
  <c r="X614" i="2"/>
  <c r="AC614" i="2" s="1"/>
  <c r="AF614" i="2"/>
  <c r="X625" i="2"/>
  <c r="AC625" i="2" s="1"/>
  <c r="AF625" i="2"/>
  <c r="AB504" i="2"/>
  <c r="W504" i="2"/>
  <c r="W530" i="2"/>
  <c r="AB530" i="2"/>
  <c r="AB487" i="2"/>
  <c r="W487" i="2"/>
  <c r="AF583" i="2"/>
  <c r="X583" i="2"/>
  <c r="AC583" i="2" s="1"/>
  <c r="AF509" i="2"/>
  <c r="X509" i="2"/>
  <c r="AC509" i="2" s="1"/>
  <c r="W467" i="2"/>
  <c r="AB467" i="2"/>
  <c r="AB430" i="2"/>
  <c r="W430" i="2"/>
  <c r="AF542" i="2"/>
  <c r="X542" i="2"/>
  <c r="AC542" i="2" s="1"/>
  <c r="AF511" i="2"/>
  <c r="X511" i="2"/>
  <c r="AC511" i="2" s="1"/>
  <c r="W379" i="2"/>
  <c r="AB379" i="2"/>
  <c r="AB325" i="2"/>
  <c r="W325" i="2"/>
  <c r="AF421" i="2"/>
  <c r="X408" i="2"/>
  <c r="AC408" i="2" s="1"/>
  <c r="AF408" i="2"/>
  <c r="X374" i="2"/>
  <c r="AC374" i="2" s="1"/>
  <c r="AF374" i="2"/>
  <c r="AB314" i="2"/>
  <c r="W314" i="2"/>
  <c r="AB210" i="2"/>
  <c r="W210" i="2"/>
  <c r="W232" i="2"/>
  <c r="AB232" i="2"/>
  <c r="AB343" i="2"/>
  <c r="W343" i="2"/>
  <c r="W227" i="2"/>
  <c r="AB227" i="2"/>
  <c r="AF302" i="2"/>
  <c r="AF168" i="2"/>
  <c r="X168" i="2"/>
  <c r="AC168" i="2" s="1"/>
  <c r="AF324" i="2"/>
  <c r="X324" i="2"/>
  <c r="AC324" i="2" s="1"/>
  <c r="W162" i="2"/>
  <c r="AB162" i="2"/>
  <c r="AF182" i="2"/>
  <c r="X182" i="2"/>
  <c r="AC182" i="2" s="1"/>
  <c r="AF381" i="2"/>
  <c r="X381" i="2"/>
  <c r="AC381" i="2" s="1"/>
  <c r="AF300" i="2"/>
  <c r="X300" i="2"/>
  <c r="AC300" i="2" s="1"/>
  <c r="AB306" i="2"/>
  <c r="W306" i="2"/>
  <c r="AB256" i="2"/>
  <c r="W256" i="2"/>
  <c r="X245" i="2"/>
  <c r="AC245" i="2" s="1"/>
  <c r="AF245" i="2"/>
  <c r="AF52" i="2"/>
  <c r="X52" i="2"/>
  <c r="AC52" i="2" s="1"/>
  <c r="AF89" i="2"/>
  <c r="X89" i="2"/>
  <c r="AC89" i="2" s="1"/>
  <c r="W30" i="2"/>
  <c r="AB30" i="2"/>
  <c r="X217" i="2"/>
  <c r="AC217" i="2" s="1"/>
  <c r="AF217" i="2"/>
  <c r="X281" i="2"/>
  <c r="AC281" i="2" s="1"/>
  <c r="AF281" i="2"/>
  <c r="AB90" i="2"/>
  <c r="W90" i="2"/>
  <c r="AB584" i="2"/>
  <c r="W584" i="2"/>
  <c r="AF687" i="2"/>
  <c r="X687" i="2"/>
  <c r="AC687" i="2" s="1"/>
  <c r="AF683" i="2"/>
  <c r="X683" i="2"/>
  <c r="AC683" i="2" s="1"/>
  <c r="AB426" i="2"/>
  <c r="W426" i="2"/>
  <c r="AF635" i="2"/>
  <c r="X635" i="2"/>
  <c r="AC635" i="2" s="1"/>
  <c r="AF499" i="2"/>
  <c r="X499" i="2"/>
  <c r="AC499" i="2" s="1"/>
  <c r="AF497" i="2"/>
  <c r="X497" i="2"/>
  <c r="AC497" i="2" s="1"/>
  <c r="X556" i="2"/>
  <c r="AC556" i="2" s="1"/>
  <c r="AF556" i="2"/>
  <c r="X344" i="2"/>
  <c r="AC344" i="2" s="1"/>
  <c r="AF344" i="2"/>
  <c r="AB624" i="2"/>
  <c r="W624" i="2"/>
  <c r="AF681" i="2"/>
  <c r="X681" i="2"/>
  <c r="AC681" i="2" s="1"/>
  <c r="AB366" i="2"/>
  <c r="W366" i="2"/>
  <c r="AB699" i="2"/>
  <c r="W699" i="2"/>
  <c r="AB668" i="2"/>
  <c r="W668" i="2"/>
  <c r="AB700" i="2"/>
  <c r="W700" i="2"/>
  <c r="AB644" i="2"/>
  <c r="W644" i="2"/>
  <c r="W575" i="2"/>
  <c r="AB575" i="2"/>
  <c r="X594" i="2"/>
  <c r="AC594" i="2" s="1"/>
  <c r="AF594" i="2"/>
  <c r="AF623" i="2"/>
  <c r="X623" i="2"/>
  <c r="AC623" i="2" s="1"/>
  <c r="X544" i="2"/>
  <c r="AC544" i="2" s="1"/>
  <c r="AF619" i="2"/>
  <c r="X619" i="2"/>
  <c r="AC619" i="2" s="1"/>
  <c r="AB500" i="2"/>
  <c r="W500" i="2"/>
  <c r="AB478" i="2"/>
  <c r="W478" i="2"/>
  <c r="W493" i="2"/>
  <c r="AB493" i="2"/>
  <c r="AB442" i="2"/>
  <c r="W442" i="2"/>
  <c r="X590" i="2"/>
  <c r="AC590" i="2" s="1"/>
  <c r="AF590" i="2"/>
  <c r="W424" i="2"/>
  <c r="AB424" i="2"/>
  <c r="X462" i="2"/>
  <c r="AC462" i="2" s="1"/>
  <c r="AF462" i="2"/>
  <c r="X469" i="2"/>
  <c r="AC469" i="2" s="1"/>
  <c r="AF469" i="2"/>
  <c r="AF512" i="2"/>
  <c r="X512" i="2"/>
  <c r="AC512" i="2" s="1"/>
  <c r="X387" i="2"/>
  <c r="AC387" i="2" s="1"/>
  <c r="AF387" i="2"/>
  <c r="AB382" i="2"/>
  <c r="W382" i="2"/>
  <c r="X529" i="2"/>
  <c r="AC529" i="2" s="1"/>
  <c r="AF529" i="2"/>
  <c r="X532" i="2"/>
  <c r="AC532" i="2" s="1"/>
  <c r="AF532" i="2"/>
  <c r="AB299" i="2"/>
  <c r="W299" i="2"/>
  <c r="AF439" i="2"/>
  <c r="X439" i="2"/>
  <c r="AC439" i="2" s="1"/>
  <c r="AB172" i="2"/>
  <c r="W172" i="2"/>
  <c r="AB231" i="2"/>
  <c r="W231" i="2"/>
  <c r="AF505" i="2"/>
  <c r="X505" i="2"/>
  <c r="AC505" i="2" s="1"/>
  <c r="AB402" i="2"/>
  <c r="W402" i="2"/>
  <c r="W340" i="2"/>
  <c r="AB340" i="2"/>
  <c r="W207" i="2"/>
  <c r="AB207" i="2"/>
  <c r="X301" i="2"/>
  <c r="AC301" i="2" s="1"/>
  <c r="AF301" i="2"/>
  <c r="X237" i="2"/>
  <c r="AC237" i="2" s="1"/>
  <c r="AF237" i="2"/>
  <c r="X349" i="2"/>
  <c r="AC349" i="2" s="1"/>
  <c r="AF349" i="2"/>
  <c r="X345" i="2"/>
  <c r="AC345" i="2" s="1"/>
  <c r="AF345" i="2"/>
  <c r="AF393" i="2"/>
  <c r="X393" i="2"/>
  <c r="AC393" i="2" s="1"/>
  <c r="AF351" i="2"/>
  <c r="X351" i="2"/>
  <c r="AC351" i="2" s="1"/>
  <c r="X132" i="2"/>
  <c r="AC132" i="2" s="1"/>
  <c r="AF132" i="2"/>
  <c r="AF105" i="2"/>
  <c r="X105" i="2"/>
  <c r="AC105" i="2" s="1"/>
  <c r="AF77" i="2"/>
  <c r="X77" i="2"/>
  <c r="AC77" i="2" s="1"/>
  <c r="AB37" i="2"/>
  <c r="W37" i="2"/>
  <c r="AB88" i="2"/>
  <c r="W88" i="2"/>
  <c r="AF62" i="2"/>
  <c r="X62" i="2"/>
  <c r="AC62" i="2" s="1"/>
  <c r="AF128" i="2"/>
  <c r="X128" i="2"/>
  <c r="AC128" i="2" s="1"/>
  <c r="X278" i="2"/>
  <c r="AC278" i="2" s="1"/>
  <c r="AF278" i="2"/>
  <c r="X423" i="2"/>
  <c r="AC423" i="2" s="1"/>
  <c r="AF423" i="2"/>
  <c r="X313" i="2"/>
  <c r="AC313" i="2" s="1"/>
  <c r="AF313" i="2"/>
  <c r="AB83" i="2"/>
  <c r="W83" i="2"/>
  <c r="X18" i="2"/>
  <c r="AC18" i="2" s="1"/>
  <c r="AF18" i="2"/>
  <c r="AB648" i="2"/>
  <c r="W648" i="2"/>
  <c r="X690" i="2"/>
  <c r="AC690" i="2" s="1"/>
  <c r="AF690" i="2"/>
  <c r="AB414" i="2"/>
  <c r="W414" i="2"/>
  <c r="AB418" i="2"/>
  <c r="W418" i="2"/>
  <c r="X453" i="2"/>
  <c r="AC453" i="2" s="1"/>
  <c r="W355" i="2"/>
  <c r="AB355" i="2"/>
  <c r="X380" i="2"/>
  <c r="AC380" i="2" s="1"/>
  <c r="AF380" i="2"/>
  <c r="AB636" i="2"/>
  <c r="W636" i="2"/>
  <c r="X701" i="2"/>
  <c r="AC701" i="2" s="1"/>
  <c r="AF701" i="2"/>
  <c r="AB554" i="2"/>
  <c r="W554" i="2"/>
  <c r="AB626" i="2"/>
  <c r="W626" i="2"/>
  <c r="AF602" i="2"/>
  <c r="X602" i="2"/>
  <c r="AC602" i="2" s="1"/>
  <c r="W551" i="2"/>
  <c r="AB551" i="2"/>
  <c r="AF697" i="2"/>
  <c r="X697" i="2"/>
  <c r="AC697" i="2" s="1"/>
  <c r="W489" i="2"/>
  <c r="AB489" i="2"/>
  <c r="W475" i="2"/>
  <c r="AB475" i="2"/>
  <c r="X563" i="2"/>
  <c r="AC563" i="2" s="1"/>
  <c r="AF563" i="2"/>
  <c r="AB474" i="2"/>
  <c r="W474" i="2"/>
  <c r="AB410" i="2"/>
  <c r="W410" i="2"/>
  <c r="AF533" i="2"/>
  <c r="X533" i="2"/>
  <c r="AC533" i="2" s="1"/>
  <c r="AF496" i="2"/>
  <c r="X496" i="2"/>
  <c r="AC496" i="2" s="1"/>
  <c r="AF523" i="2"/>
  <c r="X523" i="2"/>
  <c r="AC523" i="2" s="1"/>
  <c r="X555" i="2"/>
  <c r="AC555" i="2" s="1"/>
  <c r="AF555" i="2"/>
  <c r="AB390" i="2"/>
  <c r="W390" i="2"/>
  <c r="X501" i="2"/>
  <c r="AC501" i="2" s="1"/>
  <c r="AF501" i="2"/>
  <c r="X386" i="2"/>
  <c r="AC386" i="2" s="1"/>
  <c r="AF386" i="2"/>
  <c r="AF525" i="2"/>
  <c r="X525" i="2"/>
  <c r="AC525" i="2" s="1"/>
  <c r="AF373" i="2"/>
  <c r="X373" i="2"/>
  <c r="AC373" i="2" s="1"/>
  <c r="AF599" i="2"/>
  <c r="X599" i="2"/>
  <c r="AC599" i="2" s="1"/>
  <c r="AF384" i="2"/>
  <c r="W395" i="2"/>
  <c r="AB395" i="2"/>
  <c r="AB158" i="2"/>
  <c r="W158" i="2"/>
  <c r="X158" i="2" s="1"/>
  <c r="AC158" i="2" s="1"/>
  <c r="AB422" i="2"/>
  <c r="W422" i="2"/>
  <c r="AB185" i="2"/>
  <c r="W185" i="2"/>
  <c r="X396" i="2"/>
  <c r="AC396" i="2" s="1"/>
  <c r="AF396" i="2"/>
  <c r="W335" i="2"/>
  <c r="AB335" i="2"/>
  <c r="W189" i="2"/>
  <c r="AB189" i="2"/>
  <c r="AF218" i="2"/>
  <c r="X218" i="2"/>
  <c r="AC218" i="2" s="1"/>
  <c r="AF459" i="2"/>
  <c r="X459" i="2"/>
  <c r="AC459" i="2" s="1"/>
  <c r="AB212" i="2"/>
  <c r="W212" i="2"/>
  <c r="AB108" i="2"/>
  <c r="W108" i="2"/>
  <c r="AF350" i="2"/>
  <c r="X350" i="2"/>
  <c r="AC350" i="2" s="1"/>
  <c r="W145" i="2"/>
  <c r="AB145" i="2"/>
  <c r="AB60" i="2"/>
  <c r="W60" i="2"/>
  <c r="X204" i="2"/>
  <c r="AC204" i="2" s="1"/>
  <c r="AF204" i="2"/>
  <c r="X223" i="2"/>
  <c r="AC223" i="2" s="1"/>
  <c r="AF223" i="2"/>
  <c r="X279" i="2"/>
  <c r="AC279" i="2" s="1"/>
  <c r="AF279" i="2"/>
  <c r="X285" i="2"/>
  <c r="AC285" i="2" s="1"/>
  <c r="X82" i="2"/>
  <c r="AC82" i="2" s="1"/>
  <c r="AF82" i="2"/>
  <c r="W96" i="2"/>
  <c r="AB96" i="2"/>
  <c r="X73" i="2"/>
  <c r="AC73" i="2" s="1"/>
  <c r="AF73" i="2"/>
  <c r="X249" i="2"/>
  <c r="AC249" i="2" s="1"/>
  <c r="AF249" i="2"/>
  <c r="AB45" i="2"/>
  <c r="W45" i="2"/>
  <c r="W53" i="2"/>
  <c r="AB53" i="2"/>
  <c r="AF71" i="2"/>
  <c r="AB696" i="2"/>
  <c r="W696" i="2"/>
  <c r="AB680" i="2"/>
  <c r="W680" i="2"/>
  <c r="AB684" i="2"/>
  <c r="W684" i="2"/>
  <c r="AF695" i="2"/>
  <c r="X695" i="2"/>
  <c r="AC695" i="2" s="1"/>
  <c r="AF643" i="2"/>
  <c r="X643" i="2"/>
  <c r="AC643" i="2" s="1"/>
  <c r="X613" i="2"/>
  <c r="AC613" i="2" s="1"/>
  <c r="AF613" i="2"/>
  <c r="X657" i="2"/>
  <c r="AC657" i="2" s="1"/>
  <c r="AF657" i="2"/>
  <c r="AB546" i="2"/>
  <c r="W546" i="2"/>
  <c r="AF528" i="2"/>
  <c r="X528" i="2"/>
  <c r="AC528" i="2" s="1"/>
  <c r="AB446" i="2"/>
  <c r="W446" i="2"/>
  <c r="AB458" i="2"/>
  <c r="W458" i="2"/>
  <c r="AB450" i="2"/>
  <c r="W450" i="2"/>
  <c r="AB378" i="2"/>
  <c r="W378" i="2"/>
  <c r="X506" i="2"/>
  <c r="AC506" i="2" s="1"/>
  <c r="AF506" i="2"/>
  <c r="X472" i="2"/>
  <c r="AC472" i="2" s="1"/>
  <c r="AF472" i="2"/>
  <c r="X535" i="2"/>
  <c r="AC535" i="2" s="1"/>
  <c r="AF535" i="2"/>
  <c r="AF473" i="2"/>
  <c r="X473" i="2"/>
  <c r="AC473" i="2" s="1"/>
  <c r="AF675" i="2"/>
  <c r="X675" i="2"/>
  <c r="AC675" i="2" s="1"/>
  <c r="AF498" i="2"/>
  <c r="W427" i="2"/>
  <c r="AB427" i="2"/>
  <c r="X460" i="2"/>
  <c r="AC460" i="2" s="1"/>
  <c r="AF460" i="2"/>
  <c r="X443" i="2"/>
  <c r="AC443" i="2" s="1"/>
  <c r="AF443" i="2"/>
  <c r="X415" i="2"/>
  <c r="AC415" i="2" s="1"/>
  <c r="AF415" i="2"/>
  <c r="AF369" i="2"/>
  <c r="X369" i="2"/>
  <c r="AC369" i="2" s="1"/>
  <c r="X464" i="2"/>
  <c r="AC464" i="2" s="1"/>
  <c r="AF464" i="2"/>
  <c r="AF435" i="2"/>
  <c r="X435" i="2"/>
  <c r="AC435" i="2" s="1"/>
  <c r="AB361" i="2"/>
  <c r="W361" i="2"/>
  <c r="AB140" i="2"/>
  <c r="W140" i="2"/>
  <c r="AF449" i="2"/>
  <c r="X449" i="2"/>
  <c r="AC449" i="2" s="1"/>
  <c r="X368" i="2"/>
  <c r="AC368" i="2" s="1"/>
  <c r="AF368" i="2"/>
  <c r="AB165" i="2"/>
  <c r="W165" i="2"/>
  <c r="X165" i="2" s="1"/>
  <c r="AC165" i="2" s="1"/>
  <c r="AB327" i="2"/>
  <c r="W327" i="2"/>
  <c r="AF347" i="2"/>
  <c r="X347" i="2"/>
  <c r="AC347" i="2" s="1"/>
  <c r="W205" i="2"/>
  <c r="AB205" i="2"/>
  <c r="AB213" i="2"/>
  <c r="W213" i="2"/>
  <c r="X123" i="2"/>
  <c r="AC123" i="2" s="1"/>
  <c r="AF123" i="2"/>
  <c r="X321" i="2"/>
  <c r="AC321" i="2" s="1"/>
  <c r="AF321" i="2"/>
  <c r="W170" i="2"/>
  <c r="AB170" i="2"/>
  <c r="W215" i="2"/>
  <c r="AB215" i="2"/>
  <c r="X286" i="2"/>
  <c r="AC286" i="2" s="1"/>
  <c r="AF286" i="2"/>
  <c r="AB59" i="2"/>
  <c r="W59" i="2"/>
  <c r="X211" i="2"/>
  <c r="AC211" i="2" s="1"/>
  <c r="AF211" i="2"/>
  <c r="AF75" i="2"/>
  <c r="X75" i="2"/>
  <c r="AC75" i="2" s="1"/>
  <c r="X173" i="2"/>
  <c r="AC173" i="2" s="1"/>
  <c r="AF173" i="2"/>
  <c r="AF124" i="2"/>
  <c r="X124" i="2"/>
  <c r="AC124" i="2" s="1"/>
  <c r="X266" i="2"/>
  <c r="AC266" i="2" s="1"/>
  <c r="AF266" i="2"/>
  <c r="AB155" i="2"/>
  <c r="W155" i="2"/>
  <c r="X41" i="2"/>
  <c r="AC41" i="2" s="1"/>
  <c r="AF41" i="2"/>
  <c r="X329" i="2"/>
  <c r="AC329" i="2" s="1"/>
  <c r="AF329" i="2"/>
  <c r="AB151" i="2"/>
  <c r="W151" i="2"/>
  <c r="W42" i="2"/>
  <c r="AB42" i="2"/>
  <c r="X191" i="2"/>
  <c r="AC191" i="2" s="1"/>
  <c r="X39" i="2"/>
  <c r="AC39" i="2" s="1"/>
  <c r="AF39" i="2"/>
  <c r="X355" i="1"/>
  <c r="AC355" i="1" s="1"/>
  <c r="AF355" i="1"/>
  <c r="X199" i="1"/>
  <c r="AC199" i="1" s="1"/>
  <c r="AF199" i="1"/>
  <c r="X445" i="1"/>
  <c r="AC445" i="1" s="1"/>
  <c r="AF445" i="1"/>
  <c r="X678" i="1"/>
  <c r="AC678" i="1" s="1"/>
  <c r="AB712" i="1"/>
  <c r="W487" i="1"/>
  <c r="AF487" i="1" s="1"/>
  <c r="W404" i="1"/>
  <c r="X404" i="1" s="1"/>
  <c r="AC404" i="1" s="1"/>
  <c r="W281" i="1"/>
  <c r="X281" i="1" s="1"/>
  <c r="AC281" i="1" s="1"/>
  <c r="W136" i="1"/>
  <c r="AB177" i="1"/>
  <c r="AB110" i="1"/>
  <c r="W96" i="1"/>
  <c r="X96" i="1" s="1"/>
  <c r="AC96" i="1" s="1"/>
  <c r="AB31" i="1"/>
  <c r="AF561" i="1"/>
  <c r="W324" i="1"/>
  <c r="AF324" i="1" s="1"/>
  <c r="AB174" i="1"/>
  <c r="W98" i="1"/>
  <c r="AF98" i="1" s="1"/>
  <c r="W312" i="1"/>
  <c r="X312" i="1" s="1"/>
  <c r="AC312" i="1" s="1"/>
  <c r="W40" i="1"/>
  <c r="W56" i="1"/>
  <c r="AB56" i="1"/>
  <c r="W646" i="1"/>
  <c r="X646" i="1" s="1"/>
  <c r="AC646" i="1" s="1"/>
  <c r="X566" i="1"/>
  <c r="AC566" i="1" s="1"/>
  <c r="W472" i="1"/>
  <c r="X472" i="1" s="1"/>
  <c r="AC472" i="1" s="1"/>
  <c r="AB624" i="1"/>
  <c r="W527" i="1"/>
  <c r="X527" i="1" s="1"/>
  <c r="AC527" i="1" s="1"/>
  <c r="AF495" i="1"/>
  <c r="W476" i="1"/>
  <c r="AF476" i="1" s="1"/>
  <c r="AB407" i="1"/>
  <c r="W384" i="1"/>
  <c r="X384" i="1" s="1"/>
  <c r="AC384" i="1" s="1"/>
  <c r="W553" i="1"/>
  <c r="X553" i="1" s="1"/>
  <c r="AC553" i="1" s="1"/>
  <c r="W399" i="1"/>
  <c r="X399" i="1" s="1"/>
  <c r="AC399" i="1" s="1"/>
  <c r="W386" i="1"/>
  <c r="X386" i="1" s="1"/>
  <c r="AC386" i="1" s="1"/>
  <c r="AF335" i="1"/>
  <c r="W276" i="1"/>
  <c r="AF276" i="1" s="1"/>
  <c r="W274" i="1"/>
  <c r="AF274" i="1" s="1"/>
  <c r="AB138" i="1"/>
  <c r="W259" i="1"/>
  <c r="X259" i="1" s="1"/>
  <c r="AC259" i="1" s="1"/>
  <c r="W126" i="1"/>
  <c r="X126" i="1" s="1"/>
  <c r="AC126" i="1" s="1"/>
  <c r="AB362" i="1"/>
  <c r="W232" i="1"/>
  <c r="X232" i="1" s="1"/>
  <c r="AC232" i="1" s="1"/>
  <c r="W86" i="1"/>
  <c r="X86" i="1" s="1"/>
  <c r="AC86" i="1" s="1"/>
  <c r="AB202" i="1"/>
  <c r="AB298" i="1"/>
  <c r="AB322" i="1"/>
  <c r="W220" i="1"/>
  <c r="AF220" i="1" s="1"/>
  <c r="W53" i="1"/>
  <c r="X53" i="1" s="1"/>
  <c r="AC53" i="1" s="1"/>
  <c r="W30" i="1"/>
  <c r="X30" i="1" s="1"/>
  <c r="AC30" i="1" s="1"/>
  <c r="AB33" i="1"/>
  <c r="W134" i="1"/>
  <c r="X134" i="1" s="1"/>
  <c r="AC134" i="1" s="1"/>
  <c r="AB264" i="1"/>
  <c r="W264" i="1"/>
  <c r="AB569" i="1"/>
  <c r="AB572" i="1"/>
  <c r="AF299" i="1"/>
  <c r="W186" i="1"/>
  <c r="X186" i="1" s="1"/>
  <c r="AC186" i="1" s="1"/>
  <c r="W41" i="1"/>
  <c r="X41" i="1" s="1"/>
  <c r="AC41" i="1" s="1"/>
  <c r="W71" i="1"/>
  <c r="X71" i="1" s="1"/>
  <c r="AC71" i="1" s="1"/>
  <c r="X343" i="1"/>
  <c r="AC343" i="1" s="1"/>
  <c r="W84" i="1"/>
  <c r="W635" i="1"/>
  <c r="AB635" i="1"/>
  <c r="AB662" i="1"/>
  <c r="W622" i="1"/>
  <c r="AF622" i="1" s="1"/>
  <c r="W637" i="1"/>
  <c r="X637" i="1" s="1"/>
  <c r="AC637" i="1" s="1"/>
  <c r="AB601" i="1"/>
  <c r="AB561" i="1"/>
  <c r="AF569" i="1"/>
  <c r="W396" i="1"/>
  <c r="X396" i="1" s="1"/>
  <c r="AC396" i="1" s="1"/>
  <c r="AB440" i="1"/>
  <c r="W473" i="1"/>
  <c r="AF473" i="1" s="1"/>
  <c r="AB511" i="1"/>
  <c r="X169" i="1"/>
  <c r="AC169" i="1" s="1"/>
  <c r="W308" i="1"/>
  <c r="X308" i="1" s="1"/>
  <c r="AC308" i="1" s="1"/>
  <c r="W218" i="1"/>
  <c r="X218" i="1" s="1"/>
  <c r="AC218" i="1" s="1"/>
  <c r="W123" i="1"/>
  <c r="X123" i="1" s="1"/>
  <c r="AC123" i="1" s="1"/>
  <c r="AB131" i="1"/>
  <c r="AB146" i="1"/>
  <c r="AB51" i="1"/>
  <c r="W115" i="1"/>
  <c r="X115" i="1" s="1"/>
  <c r="AC115" i="1" s="1"/>
  <c r="W669" i="1"/>
  <c r="X669" i="1" s="1"/>
  <c r="AC669" i="1" s="1"/>
  <c r="AB355" i="1"/>
  <c r="X389" i="1"/>
  <c r="AC389" i="1" s="1"/>
  <c r="AF389" i="1"/>
  <c r="AB685" i="1"/>
  <c r="AB660" i="1"/>
  <c r="AB504" i="1"/>
  <c r="AB395" i="1"/>
  <c r="AB219" i="1"/>
  <c r="W29" i="1"/>
  <c r="AB29" i="1"/>
  <c r="AB121" i="1"/>
  <c r="W239" i="1"/>
  <c r="X239" i="1" s="1"/>
  <c r="AC239" i="1" s="1"/>
  <c r="W143" i="1"/>
  <c r="AF143" i="1" s="1"/>
  <c r="W421" i="1"/>
  <c r="AB421" i="1"/>
  <c r="AB541" i="1"/>
  <c r="W541" i="1"/>
  <c r="AF412" i="1"/>
  <c r="X412" i="1"/>
  <c r="AC412" i="1" s="1"/>
  <c r="AB184" i="1"/>
  <c r="W184" i="1"/>
  <c r="W636" i="1"/>
  <c r="AB636" i="1"/>
  <c r="AB331" i="1"/>
  <c r="W331" i="1"/>
  <c r="AB119" i="1"/>
  <c r="W119" i="1"/>
  <c r="W304" i="1"/>
  <c r="AB304" i="1"/>
  <c r="W102" i="1"/>
  <c r="AB102" i="1"/>
  <c r="W181" i="1"/>
  <c r="X181" i="1" s="1"/>
  <c r="AC181" i="1" s="1"/>
  <c r="W551" i="1"/>
  <c r="AB551" i="1"/>
  <c r="W330" i="1"/>
  <c r="AB330" i="1"/>
  <c r="AB341" i="1"/>
  <c r="W341" i="1"/>
  <c r="W515" i="1"/>
  <c r="AB515" i="1"/>
  <c r="AB542" i="1"/>
  <c r="W542" i="1"/>
  <c r="W286" i="1"/>
  <c r="AB286" i="1"/>
  <c r="W132" i="1"/>
  <c r="AB132" i="1"/>
  <c r="AF227" i="1"/>
  <c r="X227" i="1"/>
  <c r="AC227" i="1" s="1"/>
  <c r="AB545" i="1"/>
  <c r="W545" i="1"/>
  <c r="W617" i="1"/>
  <c r="AB617" i="1"/>
  <c r="W311" i="1"/>
  <c r="AB311" i="1"/>
  <c r="AF673" i="1"/>
  <c r="AB628" i="1"/>
  <c r="W628" i="1"/>
  <c r="W532" i="1"/>
  <c r="X532" i="1" s="1"/>
  <c r="AC532" i="1" s="1"/>
  <c r="AB412" i="1"/>
  <c r="W201" i="1"/>
  <c r="X201" i="1" s="1"/>
  <c r="AC201" i="1" s="1"/>
  <c r="W516" i="1"/>
  <c r="AB516" i="1"/>
  <c r="AB679" i="1"/>
  <c r="W679" i="1"/>
  <c r="W500" i="1"/>
  <c r="AB500" i="1"/>
  <c r="W266" i="1"/>
  <c r="AB266" i="1"/>
  <c r="AB441" i="1"/>
  <c r="W441" i="1"/>
  <c r="W223" i="1"/>
  <c r="AB223" i="1"/>
  <c r="AB120" i="1"/>
  <c r="W120" i="1"/>
  <c r="AB505" i="1"/>
  <c r="W505" i="1"/>
  <c r="AB606" i="1"/>
  <c r="W606" i="1"/>
  <c r="W697" i="1"/>
  <c r="AB697" i="1"/>
  <c r="AB357" i="1"/>
  <c r="W357" i="1"/>
  <c r="W225" i="1"/>
  <c r="AB225" i="1"/>
  <c r="AB262" i="1"/>
  <c r="W262" i="1"/>
  <c r="W425" i="1"/>
  <c r="AB425" i="1"/>
  <c r="AB496" i="1"/>
  <c r="AB394" i="1"/>
  <c r="W372" i="1"/>
  <c r="AF372" i="1" s="1"/>
  <c r="W90" i="1"/>
  <c r="AF90" i="1" s="1"/>
  <c r="W235" i="1"/>
  <c r="AF235" i="1" s="1"/>
  <c r="W76" i="1"/>
  <c r="AF76" i="1" s="1"/>
  <c r="AB127" i="1"/>
  <c r="W489" i="1"/>
  <c r="AB489" i="1"/>
  <c r="AB452" i="1"/>
  <c r="W452" i="1"/>
  <c r="AB81" i="1"/>
  <c r="W81" i="1"/>
  <c r="AB626" i="1"/>
  <c r="W626" i="1"/>
  <c r="AF192" i="1"/>
  <c r="AB657" i="1"/>
  <c r="W558" i="1"/>
  <c r="AF558" i="1" s="1"/>
  <c r="W371" i="1"/>
  <c r="X371" i="1" s="1"/>
  <c r="AC371" i="1" s="1"/>
  <c r="AF217" i="1"/>
  <c r="W300" i="1"/>
  <c r="AF300" i="1" s="1"/>
  <c r="AB179" i="1"/>
  <c r="AB158" i="1"/>
  <c r="W426" i="1"/>
  <c r="AB426" i="1"/>
  <c r="W589" i="1"/>
  <c r="AB589" i="1"/>
  <c r="W681" i="1"/>
  <c r="AB681" i="1"/>
  <c r="AB477" i="1"/>
  <c r="W477" i="1"/>
  <c r="W130" i="1"/>
  <c r="AB130" i="1"/>
  <c r="AB652" i="1"/>
  <c r="W652" i="1"/>
  <c r="W150" i="1"/>
  <c r="AB150" i="1"/>
  <c r="W629" i="1"/>
  <c r="AB629" i="1"/>
  <c r="AB378" i="1"/>
  <c r="W378" i="1"/>
  <c r="W67" i="1"/>
  <c r="AB67" i="1"/>
  <c r="AB564" i="1"/>
  <c r="W564" i="1"/>
  <c r="W430" i="1"/>
  <c r="AB430" i="1"/>
  <c r="AB559" i="1"/>
  <c r="W559" i="1"/>
  <c r="W649" i="1"/>
  <c r="AB649" i="1"/>
  <c r="AB490" i="1"/>
  <c r="W490" i="1"/>
  <c r="AB352" i="1"/>
  <c r="W352" i="1"/>
  <c r="AB315" i="1"/>
  <c r="W315" i="1"/>
  <c r="W350" i="1"/>
  <c r="AB350" i="1"/>
  <c r="W406" i="1"/>
  <c r="AB406" i="1"/>
  <c r="X423" i="1"/>
  <c r="AC423" i="1" s="1"/>
  <c r="W245" i="1"/>
  <c r="AB245" i="1"/>
  <c r="AB272" i="1"/>
  <c r="W272" i="1"/>
  <c r="X182" i="1"/>
  <c r="AC182" i="1" s="1"/>
  <c r="AF182" i="1"/>
  <c r="AB178" i="1"/>
  <c r="W178" i="1"/>
  <c r="W93" i="1"/>
  <c r="AB93" i="1"/>
  <c r="AF287" i="1"/>
  <c r="X287" i="1"/>
  <c r="AC287" i="1" s="1"/>
  <c r="X325" i="1"/>
  <c r="AC325" i="1" s="1"/>
  <c r="AF325" i="1"/>
  <c r="X191" i="1"/>
  <c r="AC191" i="1" s="1"/>
  <c r="AF191" i="1"/>
  <c r="W125" i="1"/>
  <c r="AB125" i="1"/>
  <c r="AF39" i="1"/>
  <c r="X39" i="1"/>
  <c r="AC39" i="1" s="1"/>
  <c r="X212" i="1"/>
  <c r="AC212" i="1" s="1"/>
  <c r="AF212" i="1"/>
  <c r="AF711" i="1"/>
  <c r="X711" i="1"/>
  <c r="AC711" i="1" s="1"/>
  <c r="AB666" i="1"/>
  <c r="W666" i="1"/>
  <c r="W627" i="1"/>
  <c r="AB627" i="1"/>
  <c r="AB595" i="1"/>
  <c r="W595" i="1"/>
  <c r="AF599" i="1"/>
  <c r="X599" i="1"/>
  <c r="AC599" i="1" s="1"/>
  <c r="AF584" i="1"/>
  <c r="X584" i="1"/>
  <c r="AC584" i="1" s="1"/>
  <c r="AB587" i="1"/>
  <c r="W587" i="1"/>
  <c r="X645" i="1"/>
  <c r="AC645" i="1" s="1"/>
  <c r="AF645" i="1"/>
  <c r="AF633" i="1"/>
  <c r="X633" i="1"/>
  <c r="AC633" i="1" s="1"/>
  <c r="AB546" i="1"/>
  <c r="W546" i="1"/>
  <c r="W482" i="1"/>
  <c r="AB482" i="1"/>
  <c r="AF591" i="1"/>
  <c r="X591" i="1"/>
  <c r="AC591" i="1" s="1"/>
  <c r="AF432" i="1"/>
  <c r="X432" i="1"/>
  <c r="AC432" i="1" s="1"/>
  <c r="AB463" i="1"/>
  <c r="W463" i="1"/>
  <c r="AB461" i="1"/>
  <c r="W461" i="1"/>
  <c r="W416" i="1"/>
  <c r="AB416" i="1"/>
  <c r="AB348" i="1"/>
  <c r="W348" i="1"/>
  <c r="AF395" i="1"/>
  <c r="X395" i="1"/>
  <c r="AC395" i="1" s="1"/>
  <c r="AF574" i="1"/>
  <c r="X574" i="1"/>
  <c r="AC574" i="1" s="1"/>
  <c r="W336" i="1"/>
  <c r="AB336" i="1"/>
  <c r="AF593" i="1"/>
  <c r="X593" i="1"/>
  <c r="AC593" i="1" s="1"/>
  <c r="W402" i="1"/>
  <c r="AB402" i="1"/>
  <c r="AB180" i="1"/>
  <c r="W180" i="1"/>
  <c r="AB278" i="1"/>
  <c r="W278" i="1"/>
  <c r="W250" i="1"/>
  <c r="AB250" i="1"/>
  <c r="X198" i="1"/>
  <c r="AC198" i="1" s="1"/>
  <c r="AF198" i="1"/>
  <c r="AB148" i="1"/>
  <c r="W148" i="1"/>
  <c r="W74" i="1"/>
  <c r="AB74" i="1"/>
  <c r="AB165" i="1"/>
  <c r="W165" i="1"/>
  <c r="AF269" i="1"/>
  <c r="X269" i="1"/>
  <c r="AC269" i="1" s="1"/>
  <c r="AF176" i="1"/>
  <c r="X176" i="1"/>
  <c r="AC176" i="1" s="1"/>
  <c r="W155" i="1"/>
  <c r="AB155" i="1"/>
  <c r="X298" i="1"/>
  <c r="AC298" i="1" s="1"/>
  <c r="AF298" i="1"/>
  <c r="W133" i="1"/>
  <c r="AB133" i="1"/>
  <c r="X214" i="1"/>
  <c r="AC214" i="1" s="1"/>
  <c r="AF214" i="1"/>
  <c r="X157" i="1"/>
  <c r="AC157" i="1" s="1"/>
  <c r="AF157" i="1"/>
  <c r="AF42" i="1"/>
  <c r="X42" i="1"/>
  <c r="AC42" i="1" s="1"/>
  <c r="AF179" i="1"/>
  <c r="X179" i="1"/>
  <c r="AC179" i="1" s="1"/>
  <c r="AF158" i="1"/>
  <c r="X158" i="1"/>
  <c r="AC158" i="1" s="1"/>
  <c r="X37" i="1"/>
  <c r="AC37" i="1" s="1"/>
  <c r="AF37" i="1"/>
  <c r="W594" i="1"/>
  <c r="AB594" i="1"/>
  <c r="AF525" i="1"/>
  <c r="X525" i="1"/>
  <c r="AC525" i="1" s="1"/>
  <c r="W353" i="1"/>
  <c r="AB353" i="1"/>
  <c r="AB562" i="1"/>
  <c r="W562" i="1"/>
  <c r="W467" i="1"/>
  <c r="AB467" i="1"/>
  <c r="AB345" i="1"/>
  <c r="W345" i="1"/>
  <c r="AB252" i="1"/>
  <c r="W252" i="1"/>
  <c r="W163" i="1"/>
  <c r="AB163" i="1"/>
  <c r="AF351" i="1"/>
  <c r="X351" i="1"/>
  <c r="AC351" i="1" s="1"/>
  <c r="AF289" i="1"/>
  <c r="X289" i="1"/>
  <c r="AC289" i="1" s="1"/>
  <c r="W147" i="1"/>
  <c r="AB147" i="1"/>
  <c r="AF391" i="1"/>
  <c r="X391" i="1"/>
  <c r="AC391" i="1" s="1"/>
  <c r="X268" i="1"/>
  <c r="AC268" i="1" s="1"/>
  <c r="AF268" i="1"/>
  <c r="X231" i="1"/>
  <c r="AC231" i="1" s="1"/>
  <c r="AF231" i="1"/>
  <c r="W295" i="1"/>
  <c r="X295" i="1" s="1"/>
  <c r="AC295" i="1" s="1"/>
  <c r="AB295" i="1"/>
  <c r="AB124" i="1"/>
  <c r="W124" i="1"/>
  <c r="AF222" i="1"/>
  <c r="X222" i="1"/>
  <c r="AC222" i="1" s="1"/>
  <c r="X256" i="1"/>
  <c r="AC256" i="1" s="1"/>
  <c r="AF256" i="1"/>
  <c r="AB55" i="1"/>
  <c r="W55" i="1"/>
  <c r="X105" i="1"/>
  <c r="AC105" i="1" s="1"/>
  <c r="AF117" i="1"/>
  <c r="X117" i="1"/>
  <c r="AC117" i="1" s="1"/>
  <c r="X99" i="1"/>
  <c r="AC99" i="1" s="1"/>
  <c r="AF99" i="1"/>
  <c r="X38" i="1"/>
  <c r="AC38" i="1" s="1"/>
  <c r="W659" i="1"/>
  <c r="AB659" i="1"/>
  <c r="W586" i="1"/>
  <c r="AB586" i="1"/>
  <c r="AF655" i="1"/>
  <c r="X655" i="1"/>
  <c r="AC655" i="1" s="1"/>
  <c r="W560" i="1"/>
  <c r="AB560" i="1"/>
  <c r="AB554" i="1"/>
  <c r="W554" i="1"/>
  <c r="X497" i="1"/>
  <c r="AC497" i="1" s="1"/>
  <c r="AF497" i="1"/>
  <c r="W436" i="1"/>
  <c r="AB436" i="1"/>
  <c r="AB411" i="1"/>
  <c r="W411" i="1"/>
  <c r="W196" i="1"/>
  <c r="AB196" i="1"/>
  <c r="W710" i="1"/>
  <c r="AB710" i="1"/>
  <c r="W691" i="1"/>
  <c r="AB691" i="1"/>
  <c r="AB557" i="1"/>
  <c r="W557" i="1"/>
  <c r="AB538" i="1"/>
  <c r="W538" i="1"/>
  <c r="AB483" i="1"/>
  <c r="W483" i="1"/>
  <c r="X588" i="1"/>
  <c r="AC588" i="1" s="1"/>
  <c r="AF588" i="1"/>
  <c r="AB435" i="1"/>
  <c r="W435" i="1"/>
  <c r="X492" i="1"/>
  <c r="AC492" i="1" s="1"/>
  <c r="AF492" i="1"/>
  <c r="AB383" i="1"/>
  <c r="W383" i="1"/>
  <c r="X502" i="1"/>
  <c r="AC502" i="1" s="1"/>
  <c r="AF502" i="1"/>
  <c r="W400" i="1"/>
  <c r="AB400" i="1"/>
  <c r="AB469" i="1"/>
  <c r="W469" i="1"/>
  <c r="W398" i="1"/>
  <c r="AB398" i="1"/>
  <c r="X410" i="1"/>
  <c r="AC410" i="1" s="1"/>
  <c r="AF410" i="1"/>
  <c r="AF511" i="1"/>
  <c r="X511" i="1"/>
  <c r="AC511" i="1" s="1"/>
  <c r="W185" i="1"/>
  <c r="AB185" i="1"/>
  <c r="AF346" i="1"/>
  <c r="X346" i="1"/>
  <c r="AC346" i="1" s="1"/>
  <c r="W328" i="1"/>
  <c r="AB328" i="1"/>
  <c r="AB288" i="1"/>
  <c r="W288" i="1"/>
  <c r="AB193" i="1"/>
  <c r="W193" i="1"/>
  <c r="AB116" i="1"/>
  <c r="W116" i="1"/>
  <c r="X362" i="1"/>
  <c r="AC362" i="1" s="1"/>
  <c r="AF362" i="1"/>
  <c r="AB91" i="1"/>
  <c r="W91" i="1"/>
  <c r="AF190" i="1"/>
  <c r="X190" i="1"/>
  <c r="AC190" i="1" s="1"/>
  <c r="X429" i="1"/>
  <c r="AC429" i="1" s="1"/>
  <c r="AF429" i="1"/>
  <c r="X290" i="1"/>
  <c r="AC290" i="1" s="1"/>
  <c r="AF290" i="1"/>
  <c r="AB207" i="1"/>
  <c r="W207" i="1"/>
  <c r="AB87" i="1"/>
  <c r="W87" i="1"/>
  <c r="X322" i="1"/>
  <c r="AC322" i="1" s="1"/>
  <c r="AF322" i="1"/>
  <c r="X149" i="1"/>
  <c r="AC149" i="1" s="1"/>
  <c r="AF149" i="1"/>
  <c r="AB43" i="1"/>
  <c r="W43" i="1"/>
  <c r="X140" i="1"/>
  <c r="AC140" i="1" s="1"/>
  <c r="AF140" i="1"/>
  <c r="AF65" i="1"/>
  <c r="X65" i="1"/>
  <c r="AC65" i="1" s="1"/>
  <c r="X31" i="1"/>
  <c r="AC31" i="1" s="1"/>
  <c r="AF31" i="1"/>
  <c r="W619" i="1"/>
  <c r="AB619" i="1"/>
  <c r="W556" i="1"/>
  <c r="AB556" i="1"/>
  <c r="AF368" i="1"/>
  <c r="X368" i="1"/>
  <c r="AC368" i="1" s="1"/>
  <c r="AB693" i="1"/>
  <c r="W693" i="1"/>
  <c r="AB579" i="1"/>
  <c r="W579" i="1"/>
  <c r="AF639" i="1"/>
  <c r="X639" i="1"/>
  <c r="AC639" i="1" s="1"/>
  <c r="X624" i="1"/>
  <c r="AC624" i="1" s="1"/>
  <c r="AF624" i="1"/>
  <c r="W258" i="1"/>
  <c r="AB258" i="1"/>
  <c r="AB284" i="1"/>
  <c r="W284" i="1"/>
  <c r="AF284" i="1" s="1"/>
  <c r="AB277" i="1"/>
  <c r="W277" i="1"/>
  <c r="AB189" i="1"/>
  <c r="W189" i="1"/>
  <c r="X314" i="1"/>
  <c r="AC314" i="1" s="1"/>
  <c r="AF314" i="1"/>
  <c r="X620" i="1"/>
  <c r="AC620" i="1" s="1"/>
  <c r="AB573" i="1"/>
  <c r="W573" i="1"/>
  <c r="W643" i="1"/>
  <c r="AB643" i="1"/>
  <c r="W523" i="1"/>
  <c r="AB523" i="1"/>
  <c r="X600" i="1"/>
  <c r="AC600" i="1" s="1"/>
  <c r="AF600" i="1"/>
  <c r="AF521" i="1"/>
  <c r="X521" i="1"/>
  <c r="AC521" i="1" s="1"/>
  <c r="W707" i="1"/>
  <c r="AB707" i="1"/>
  <c r="W680" i="1"/>
  <c r="AB680" i="1"/>
  <c r="AF695" i="1"/>
  <c r="AB612" i="1"/>
  <c r="W612" i="1"/>
  <c r="AF657" i="1"/>
  <c r="X657" i="1"/>
  <c r="AC657" i="1" s="1"/>
  <c r="X650" i="1"/>
  <c r="AC650" i="1" s="1"/>
  <c r="AF663" i="1"/>
  <c r="X663" i="1"/>
  <c r="AC663" i="1" s="1"/>
  <c r="AB534" i="1"/>
  <c r="W534" i="1"/>
  <c r="AB575" i="1"/>
  <c r="W575" i="1"/>
  <c r="AB522" i="1"/>
  <c r="W522" i="1"/>
  <c r="AF601" i="1"/>
  <c r="X601" i="1"/>
  <c r="AC601" i="1" s="1"/>
  <c r="AB526" i="1"/>
  <c r="W526" i="1"/>
  <c r="X453" i="1"/>
  <c r="AC453" i="1" s="1"/>
  <c r="AF453" i="1"/>
  <c r="X512" i="1"/>
  <c r="AC512" i="1" s="1"/>
  <c r="AF512" i="1"/>
  <c r="X485" i="1"/>
  <c r="AC485" i="1" s="1"/>
  <c r="AF485" i="1"/>
  <c r="W419" i="1"/>
  <c r="AB419" i="1"/>
  <c r="W387" i="1"/>
  <c r="AB387" i="1"/>
  <c r="AF407" i="1"/>
  <c r="X407" i="1"/>
  <c r="AC407" i="1" s="1"/>
  <c r="W365" i="1"/>
  <c r="AB365" i="1"/>
  <c r="W376" i="1"/>
  <c r="AB376" i="1"/>
  <c r="X347" i="1"/>
  <c r="AC347" i="1" s="1"/>
  <c r="AF347" i="1"/>
  <c r="AB309" i="1"/>
  <c r="W309" i="1"/>
  <c r="AF309" i="1" s="1"/>
  <c r="W206" i="1"/>
  <c r="X206" i="1" s="1"/>
  <c r="AC206" i="1" s="1"/>
  <c r="AB206" i="1"/>
  <c r="AF294" i="1"/>
  <c r="X294" i="1"/>
  <c r="AC294" i="1" s="1"/>
  <c r="X405" i="1"/>
  <c r="AC405" i="1" s="1"/>
  <c r="AF405" i="1"/>
  <c r="W265" i="1"/>
  <c r="AB265" i="1"/>
  <c r="AB175" i="1"/>
  <c r="W175" i="1"/>
  <c r="X175" i="1" s="1"/>
  <c r="AC175" i="1" s="1"/>
  <c r="AB316" i="1"/>
  <c r="W316" i="1"/>
  <c r="AB114" i="1"/>
  <c r="W114" i="1"/>
  <c r="X333" i="1"/>
  <c r="AC333" i="1" s="1"/>
  <c r="AB153" i="1"/>
  <c r="W153" i="1"/>
  <c r="AB80" i="1"/>
  <c r="W80" i="1"/>
  <c r="AF202" i="1"/>
  <c r="X202" i="1"/>
  <c r="AC202" i="1" s="1"/>
  <c r="X319" i="1"/>
  <c r="AC319" i="1" s="1"/>
  <c r="AF319" i="1"/>
  <c r="X110" i="1"/>
  <c r="AC110" i="1" s="1"/>
  <c r="AF110" i="1"/>
  <c r="X33" i="1"/>
  <c r="AC33" i="1" s="1"/>
  <c r="AF33" i="1"/>
  <c r="AF106" i="1"/>
  <c r="X106" i="1"/>
  <c r="AC106" i="1" s="1"/>
  <c r="W493" i="1"/>
  <c r="AB493" i="1"/>
  <c r="X359" i="1"/>
  <c r="AC359" i="1" s="1"/>
  <c r="AF359" i="1"/>
  <c r="AF154" i="1"/>
  <c r="X154" i="1"/>
  <c r="AC154" i="1" s="1"/>
  <c r="W699" i="1"/>
  <c r="AB699" i="1"/>
  <c r="W632" i="1"/>
  <c r="AB632" i="1"/>
  <c r="AF470" i="1"/>
  <c r="X470" i="1"/>
  <c r="AC470" i="1" s="1"/>
  <c r="W694" i="1"/>
  <c r="AB694" i="1"/>
  <c r="AB621" i="1"/>
  <c r="W621" i="1"/>
  <c r="W640" i="1"/>
  <c r="AB640" i="1"/>
  <c r="AB506" i="1"/>
  <c r="W506" i="1"/>
  <c r="AB514" i="1"/>
  <c r="W514" i="1"/>
  <c r="AB486" i="1"/>
  <c r="W486" i="1"/>
  <c r="AF517" i="1"/>
  <c r="X517" i="1"/>
  <c r="AC517" i="1" s="1"/>
  <c r="AF501" i="1"/>
  <c r="X501" i="1"/>
  <c r="AC501" i="1" s="1"/>
  <c r="AF496" i="1"/>
  <c r="X496" i="1"/>
  <c r="AC496" i="1" s="1"/>
  <c r="X572" i="1"/>
  <c r="AC572" i="1" s="1"/>
  <c r="AF572" i="1"/>
  <c r="AB455" i="1"/>
  <c r="W455" i="1"/>
  <c r="AF468" i="1"/>
  <c r="X468" i="1"/>
  <c r="AC468" i="1" s="1"/>
  <c r="AB166" i="1"/>
  <c r="W166" i="1"/>
  <c r="AF173" i="1"/>
  <c r="X173" i="1"/>
  <c r="AC173" i="1" s="1"/>
  <c r="W128" i="1"/>
  <c r="AB128" i="1"/>
  <c r="X329" i="1"/>
  <c r="AC329" i="1" s="1"/>
  <c r="AF329" i="1"/>
  <c r="W112" i="1"/>
  <c r="AB112" i="1"/>
  <c r="W205" i="1"/>
  <c r="AB205" i="1"/>
  <c r="W72" i="1"/>
  <c r="AB72" i="1"/>
  <c r="AF172" i="1"/>
  <c r="X172" i="1"/>
  <c r="AC172" i="1" s="1"/>
  <c r="AF246" i="1"/>
  <c r="X246" i="1"/>
  <c r="AC246" i="1" s="1"/>
  <c r="AB77" i="1"/>
  <c r="W77" i="1"/>
  <c r="AF177" i="1"/>
  <c r="X177" i="1"/>
  <c r="AC177" i="1" s="1"/>
  <c r="X104" i="1"/>
  <c r="AC104" i="1" s="1"/>
  <c r="AF104" i="1"/>
  <c r="X146" i="1"/>
  <c r="AC146" i="1" s="1"/>
  <c r="AF146" i="1"/>
  <c r="AF233" i="1"/>
  <c r="AF54" i="1"/>
  <c r="X54" i="1"/>
  <c r="AC54" i="1" s="1"/>
  <c r="X27" i="1"/>
  <c r="AC27" i="1" s="1"/>
  <c r="AF27" i="1"/>
  <c r="X616" i="1"/>
  <c r="AC616" i="1" s="1"/>
  <c r="AF616" i="1"/>
  <c r="X443" i="1"/>
  <c r="AC443" i="1" s="1"/>
  <c r="X285" i="1"/>
  <c r="AC285" i="1" s="1"/>
  <c r="AF285" i="1"/>
  <c r="W654" i="1"/>
  <c r="AB654" i="1"/>
  <c r="AF698" i="1"/>
  <c r="X698" i="1"/>
  <c r="AC698" i="1" s="1"/>
  <c r="W686" i="1"/>
  <c r="AB686" i="1"/>
  <c r="AB602" i="1"/>
  <c r="W602" i="1"/>
  <c r="AB510" i="1"/>
  <c r="W510" i="1"/>
  <c r="W459" i="1"/>
  <c r="AB459" i="1"/>
  <c r="AB451" i="1"/>
  <c r="W451" i="1"/>
  <c r="AB403" i="1"/>
  <c r="W403" i="1"/>
  <c r="W379" i="1"/>
  <c r="AB379" i="1"/>
  <c r="AF479" i="1"/>
  <c r="X479" i="1"/>
  <c r="AC479" i="1" s="1"/>
  <c r="X375" i="1"/>
  <c r="AC375" i="1" s="1"/>
  <c r="AF375" i="1"/>
  <c r="AB332" i="1"/>
  <c r="W332" i="1"/>
  <c r="AF457" i="1"/>
  <c r="X457" i="1"/>
  <c r="AC457" i="1" s="1"/>
  <c r="AF549" i="1"/>
  <c r="X549" i="1"/>
  <c r="AC549" i="1" s="1"/>
  <c r="AB301" i="1"/>
  <c r="W301" i="1"/>
  <c r="AB327" i="1"/>
  <c r="W327" i="1"/>
  <c r="W170" i="1"/>
  <c r="AB170" i="1"/>
  <c r="W651" i="1"/>
  <c r="AB651" i="1"/>
  <c r="AF676" i="1"/>
  <c r="X676" i="1"/>
  <c r="AC676" i="1" s="1"/>
  <c r="AB596" i="1"/>
  <c r="W596" i="1"/>
  <c r="W683" i="1"/>
  <c r="AB683" i="1"/>
  <c r="AB610" i="1"/>
  <c r="W610" i="1"/>
  <c r="X677" i="1"/>
  <c r="AC677" i="1" s="1"/>
  <c r="AB709" i="1"/>
  <c r="W709" i="1"/>
  <c r="X712" i="1"/>
  <c r="AC712" i="1" s="1"/>
  <c r="AF712" i="1"/>
  <c r="X603" i="1"/>
  <c r="AC603" i="1" s="1"/>
  <c r="AF603" i="1"/>
  <c r="AF662" i="1"/>
  <c r="X662" i="1"/>
  <c r="AC662" i="1" s="1"/>
  <c r="AF647" i="1"/>
  <c r="X647" i="1"/>
  <c r="AC647" i="1" s="1"/>
  <c r="W491" i="1"/>
  <c r="AB491" i="1"/>
  <c r="W571" i="1"/>
  <c r="AB571" i="1"/>
  <c r="AB471" i="1"/>
  <c r="W471" i="1"/>
  <c r="X550" i="1"/>
  <c r="AC550" i="1" s="1"/>
  <c r="AF550" i="1"/>
  <c r="W448" i="1"/>
  <c r="AB448" i="1"/>
  <c r="W478" i="1"/>
  <c r="AB478" i="1"/>
  <c r="AF519" i="1"/>
  <c r="X519" i="1"/>
  <c r="AC519" i="1" s="1"/>
  <c r="W373" i="1"/>
  <c r="AB373" i="1"/>
  <c r="X474" i="1"/>
  <c r="AC474" i="1" s="1"/>
  <c r="AF474" i="1"/>
  <c r="AF414" i="1"/>
  <c r="AF384" i="1"/>
  <c r="X415" i="1"/>
  <c r="AC415" i="1" s="1"/>
  <c r="AF415" i="1"/>
  <c r="AF494" i="1"/>
  <c r="X494" i="1"/>
  <c r="AC494" i="1" s="1"/>
  <c r="AF344" i="1"/>
  <c r="X344" i="1"/>
  <c r="AC344" i="1" s="1"/>
  <c r="X296" i="1"/>
  <c r="AC296" i="1" s="1"/>
  <c r="AF296" i="1"/>
  <c r="X394" i="1"/>
  <c r="AC394" i="1" s="1"/>
  <c r="AF394" i="1"/>
  <c r="X254" i="1"/>
  <c r="AC254" i="1" s="1"/>
  <c r="AF254" i="1"/>
  <c r="X367" i="1"/>
  <c r="AC367" i="1" s="1"/>
  <c r="AF367" i="1"/>
  <c r="AB113" i="1"/>
  <c r="W113" i="1"/>
  <c r="W240" i="1"/>
  <c r="AB240" i="1"/>
  <c r="AB108" i="1"/>
  <c r="W108" i="1"/>
  <c r="X280" i="1"/>
  <c r="AC280" i="1" s="1"/>
  <c r="AB242" i="1"/>
  <c r="W242" i="1"/>
  <c r="AF228" i="1"/>
  <c r="X228" i="1"/>
  <c r="AC228" i="1" s="1"/>
  <c r="X131" i="1"/>
  <c r="AC131" i="1" s="1"/>
  <c r="AF131" i="1"/>
  <c r="AB28" i="1"/>
  <c r="W28" i="1"/>
  <c r="X187" i="1"/>
  <c r="AC187" i="1" s="1"/>
  <c r="AF187" i="1"/>
  <c r="X68" i="1"/>
  <c r="AC68" i="1" s="1"/>
  <c r="AF68" i="1"/>
  <c r="X685" i="1"/>
  <c r="AC685" i="1" s="1"/>
  <c r="AF685" i="1"/>
  <c r="W424" i="1"/>
  <c r="AB424" i="1"/>
  <c r="AF464" i="1"/>
  <c r="X464" i="1"/>
  <c r="AC464" i="1" s="1"/>
  <c r="AB422" i="1"/>
  <c r="W422" i="1"/>
  <c r="AB338" i="1"/>
  <c r="W338" i="1"/>
  <c r="AF255" i="1"/>
  <c r="X255" i="1"/>
  <c r="AC255" i="1" s="1"/>
  <c r="AB94" i="1"/>
  <c r="W94" i="1"/>
  <c r="AF608" i="1"/>
  <c r="X608" i="1"/>
  <c r="AC608" i="1" s="1"/>
  <c r="W702" i="1"/>
  <c r="AB702" i="1"/>
  <c r="W638" i="1"/>
  <c r="AB638" i="1"/>
  <c r="X675" i="1"/>
  <c r="AC675" i="1" s="1"/>
  <c r="AF675" i="1"/>
  <c r="W563" i="1"/>
  <c r="AB563" i="1"/>
  <c r="AF671" i="1"/>
  <c r="X671" i="1"/>
  <c r="AC671" i="1" s="1"/>
  <c r="W630" i="1"/>
  <c r="AB630" i="1"/>
  <c r="AB604" i="1"/>
  <c r="W604" i="1"/>
  <c r="AF674" i="1"/>
  <c r="AB611" i="1"/>
  <c r="W611" i="1"/>
  <c r="AB427" i="1"/>
  <c r="W427" i="1"/>
  <c r="X704" i="1"/>
  <c r="AC704" i="1" s="1"/>
  <c r="AF704" i="1"/>
  <c r="X592" i="1"/>
  <c r="AC592" i="1" s="1"/>
  <c r="AF592" i="1"/>
  <c r="X644" i="1"/>
  <c r="AC644" i="1" s="1"/>
  <c r="AF644" i="1"/>
  <c r="AF576" i="1"/>
  <c r="X576" i="1"/>
  <c r="AC576" i="1" s="1"/>
  <c r="AF615" i="1"/>
  <c r="X615" i="1"/>
  <c r="AC615" i="1" s="1"/>
  <c r="W480" i="1"/>
  <c r="AB480" i="1"/>
  <c r="X547" i="1"/>
  <c r="AC547" i="1" s="1"/>
  <c r="AF547" i="1"/>
  <c r="W360" i="1"/>
  <c r="AB360" i="1"/>
  <c r="AF440" i="1"/>
  <c r="X440" i="1"/>
  <c r="AC440" i="1" s="1"/>
  <c r="AB354" i="1"/>
  <c r="W354" i="1"/>
  <c r="AF488" i="1"/>
  <c r="X488" i="1"/>
  <c r="AC488" i="1" s="1"/>
  <c r="W326" i="1"/>
  <c r="AB326" i="1"/>
  <c r="W408" i="1"/>
  <c r="AB408" i="1"/>
  <c r="AF297" i="1"/>
  <c r="X297" i="1"/>
  <c r="AC297" i="1" s="1"/>
  <c r="X437" i="1"/>
  <c r="AC437" i="1" s="1"/>
  <c r="AF437" i="1"/>
  <c r="AF458" i="1"/>
  <c r="X458" i="1"/>
  <c r="AC458" i="1" s="1"/>
  <c r="AF382" i="1"/>
  <c r="X382" i="1"/>
  <c r="AC382" i="1" s="1"/>
  <c r="W247" i="1"/>
  <c r="AB247" i="1"/>
  <c r="W303" i="1"/>
  <c r="AB303" i="1"/>
  <c r="W229" i="1"/>
  <c r="AB229" i="1"/>
  <c r="X156" i="1"/>
  <c r="AC156" i="1" s="1"/>
  <c r="AF156" i="1"/>
  <c r="AB103" i="1"/>
  <c r="W103" i="1"/>
  <c r="AB95" i="1"/>
  <c r="W95" i="1"/>
  <c r="AB85" i="1"/>
  <c r="W85" i="1"/>
  <c r="AB107" i="1"/>
  <c r="W107" i="1"/>
  <c r="X279" i="1"/>
  <c r="AC279" i="1" s="1"/>
  <c r="AF279" i="1"/>
  <c r="AF305" i="1"/>
  <c r="X305" i="1"/>
  <c r="AC305" i="1" s="1"/>
  <c r="AF302" i="1"/>
  <c r="X302" i="1"/>
  <c r="AC302" i="1" s="1"/>
  <c r="AB66" i="1"/>
  <c r="W66" i="1"/>
  <c r="X137" i="1"/>
  <c r="AC137" i="1" s="1"/>
  <c r="AF137" i="1"/>
  <c r="X238" i="1"/>
  <c r="AC238" i="1" s="1"/>
  <c r="AF238" i="1"/>
  <c r="X51" i="1"/>
  <c r="AC51" i="1" s="1"/>
  <c r="AF51" i="1"/>
  <c r="X545" i="2" l="1"/>
  <c r="AC545" i="2" s="1"/>
  <c r="AF129" i="2"/>
  <c r="AF642" i="2"/>
  <c r="X192" i="2"/>
  <c r="AC192" i="2" s="1"/>
  <c r="AF677" i="2"/>
  <c r="AF94" i="2"/>
  <c r="AF44" i="2"/>
  <c r="X571" i="2"/>
  <c r="AC571" i="2" s="1"/>
  <c r="X521" i="2"/>
  <c r="AC521" i="2" s="1"/>
  <c r="X235" i="2"/>
  <c r="AC235" i="2" s="1"/>
  <c r="AF317" i="2"/>
  <c r="AF167" i="2"/>
  <c r="X26" i="2"/>
  <c r="AC26" i="2" s="1"/>
  <c r="AF552" i="2"/>
  <c r="AF342" i="2"/>
  <c r="AF655" i="2"/>
  <c r="X655" i="2"/>
  <c r="AC655" i="2" s="1"/>
  <c r="X578" i="2"/>
  <c r="AC578" i="2" s="1"/>
  <c r="AF98" i="2"/>
  <c r="AF261" i="2"/>
  <c r="X230" i="2"/>
  <c r="AC230" i="2" s="1"/>
  <c r="AF481" i="1"/>
  <c r="X339" i="1"/>
  <c r="AC339" i="1" s="1"/>
  <c r="X642" i="1"/>
  <c r="AC642" i="1" s="1"/>
  <c r="AF125" i="2"/>
  <c r="X611" i="2"/>
  <c r="AC611" i="2" s="1"/>
  <c r="AF320" i="2"/>
  <c r="AF332" i="2"/>
  <c r="AF420" i="2"/>
  <c r="X322" i="2"/>
  <c r="AC322" i="2" s="1"/>
  <c r="AF479" i="2"/>
  <c r="X573" i="2"/>
  <c r="AC573" i="2" s="1"/>
  <c r="X150" i="2"/>
  <c r="AC150" i="2" s="1"/>
  <c r="AF482" i="2"/>
  <c r="AF448" i="2"/>
  <c r="AF698" i="2"/>
  <c r="AF468" i="2"/>
  <c r="X38" i="2"/>
  <c r="AC38" i="2" s="1"/>
  <c r="X409" i="2"/>
  <c r="AC409" i="2" s="1"/>
  <c r="AF362" i="2"/>
  <c r="AF452" i="2"/>
  <c r="AF198" i="2"/>
  <c r="X40" i="2"/>
  <c r="AC40" i="2" s="1"/>
  <c r="AF622" i="2"/>
  <c r="X526" i="2"/>
  <c r="AC526" i="2" s="1"/>
  <c r="X660" i="2"/>
  <c r="AC660" i="2" s="1"/>
  <c r="X99" i="2"/>
  <c r="AC99" i="2" s="1"/>
  <c r="X147" i="2"/>
  <c r="AC147" i="2" s="1"/>
  <c r="X219" i="2"/>
  <c r="AC219" i="2" s="1"/>
  <c r="X86" i="2"/>
  <c r="AC86" i="2" s="1"/>
  <c r="AF562" i="2"/>
  <c r="X562" i="2"/>
  <c r="AC562" i="2" s="1"/>
  <c r="X617" i="2"/>
  <c r="AC617" i="2" s="1"/>
  <c r="AF454" i="2"/>
  <c r="X365" i="2"/>
  <c r="AC365" i="2" s="1"/>
  <c r="AF365" i="2"/>
  <c r="AF471" i="2"/>
  <c r="X399" i="2"/>
  <c r="AC399" i="2" s="1"/>
  <c r="AF520" i="1"/>
  <c r="AF447" i="1"/>
  <c r="X622" i="1"/>
  <c r="AC622" i="1" s="1"/>
  <c r="AF543" i="1"/>
  <c r="AF399" i="1"/>
  <c r="AF267" i="1"/>
  <c r="AF141" i="1"/>
  <c r="AF210" i="1"/>
  <c r="AF50" i="1"/>
  <c r="AF237" i="1"/>
  <c r="X444" i="1"/>
  <c r="AC444" i="1" s="1"/>
  <c r="X658" i="1"/>
  <c r="AC658" i="1" s="1"/>
  <c r="AF204" i="1"/>
  <c r="AF109" i="1"/>
  <c r="AF397" i="1"/>
  <c r="AF64" i="1"/>
  <c r="AF401" i="1"/>
  <c r="AF409" i="1"/>
  <c r="AF63" i="1"/>
  <c r="AF661" i="1"/>
  <c r="X590" i="1"/>
  <c r="AC590" i="1" s="1"/>
  <c r="AF183" i="1"/>
  <c r="AF253" i="1"/>
  <c r="X684" i="1"/>
  <c r="AC684" i="1" s="1"/>
  <c r="AF625" i="1"/>
  <c r="X391" i="2"/>
  <c r="AC391" i="2" s="1"/>
  <c r="AF391" i="2"/>
  <c r="X339" i="2"/>
  <c r="AC339" i="2" s="1"/>
  <c r="AF130" i="2"/>
  <c r="X67" i="2"/>
  <c r="AC67" i="2" s="1"/>
  <c r="X16" i="2"/>
  <c r="AC16" i="2" s="1"/>
  <c r="AF357" i="2"/>
  <c r="X357" i="2"/>
  <c r="AC357" i="2" s="1"/>
  <c r="X628" i="2"/>
  <c r="AC628" i="2" s="1"/>
  <c r="X115" i="2"/>
  <c r="AC115" i="2" s="1"/>
  <c r="AF561" i="2"/>
  <c r="AF672" i="2"/>
  <c r="X109" i="2"/>
  <c r="AC109" i="2" s="1"/>
  <c r="X312" i="2"/>
  <c r="AC312" i="2" s="1"/>
  <c r="AF190" i="2"/>
  <c r="X190" i="2"/>
  <c r="AC190" i="2" s="1"/>
  <c r="X648" i="1"/>
  <c r="AC648" i="1" s="1"/>
  <c r="AF75" i="1"/>
  <c r="AF518" i="1"/>
  <c r="AF567" i="1"/>
  <c r="AF404" i="1"/>
  <c r="X623" i="1"/>
  <c r="AC623" i="1" s="1"/>
  <c r="X342" i="1"/>
  <c r="AC342" i="1" s="1"/>
  <c r="X428" i="1"/>
  <c r="AC428" i="1" s="1"/>
  <c r="AF310" i="1"/>
  <c r="X475" i="1"/>
  <c r="AC475" i="1" s="1"/>
  <c r="AF118" i="1"/>
  <c r="AF197" i="1"/>
  <c r="AF160" i="1"/>
  <c r="X581" i="1"/>
  <c r="AC581" i="1" s="1"/>
  <c r="AF605" i="1"/>
  <c r="X578" i="1"/>
  <c r="AC578" i="1" s="1"/>
  <c r="X349" i="1"/>
  <c r="AC349" i="1" s="1"/>
  <c r="AF442" i="1"/>
  <c r="X52" i="1"/>
  <c r="AC52" i="1" s="1"/>
  <c r="X363" i="1"/>
  <c r="AC363" i="1" s="1"/>
  <c r="AF706" i="1"/>
  <c r="AF241" i="1"/>
  <c r="X508" i="1"/>
  <c r="AC508" i="1" s="1"/>
  <c r="AF69" i="1"/>
  <c r="X98" i="1"/>
  <c r="AC98" i="1" s="1"/>
  <c r="AF553" i="1"/>
  <c r="X462" i="1"/>
  <c r="AC462" i="1" s="1"/>
  <c r="X473" i="1"/>
  <c r="AC473" i="1" s="1"/>
  <c r="AF92" i="1"/>
  <c r="AF530" i="1"/>
  <c r="X111" i="1"/>
  <c r="AC111" i="1" s="1"/>
  <c r="AF524" i="1"/>
  <c r="X230" i="1"/>
  <c r="AC230" i="1" s="1"/>
  <c r="AF186" i="1"/>
  <c r="AF313" i="1"/>
  <c r="AF597" i="1"/>
  <c r="X32" i="1"/>
  <c r="AC32" i="1" s="1"/>
  <c r="X369" i="1"/>
  <c r="AC369" i="1" s="1"/>
  <c r="X607" i="1"/>
  <c r="AC607" i="1" s="1"/>
  <c r="AF79" i="1"/>
  <c r="X465" i="1"/>
  <c r="AC465" i="1" s="1"/>
  <c r="AF454" i="1"/>
  <c r="AF503" i="1"/>
  <c r="AF162" i="1"/>
  <c r="AF273" i="1"/>
  <c r="AF583" i="1"/>
  <c r="X139" i="1"/>
  <c r="AC139" i="1" s="1"/>
  <c r="X161" i="1"/>
  <c r="AC161" i="1" s="1"/>
  <c r="X324" i="1"/>
  <c r="AC324" i="1" s="1"/>
  <c r="AF646" i="1"/>
  <c r="X195" i="1"/>
  <c r="AC195" i="1" s="1"/>
  <c r="AF270" i="1"/>
  <c r="X275" i="1"/>
  <c r="AC275" i="1" s="1"/>
  <c r="AF535" i="1"/>
  <c r="X682" i="1"/>
  <c r="AC682" i="1" s="1"/>
  <c r="X460" i="1"/>
  <c r="AC460" i="1" s="1"/>
  <c r="AF260" i="1"/>
  <c r="AF413" i="1"/>
  <c r="AF614" i="1"/>
  <c r="AF209" i="1"/>
  <c r="X274" i="1"/>
  <c r="AC274" i="1" s="1"/>
  <c r="X585" i="1"/>
  <c r="AC585" i="1" s="1"/>
  <c r="X226" i="1"/>
  <c r="AC226" i="1" s="1"/>
  <c r="AF226" i="1"/>
  <c r="AF200" i="1"/>
  <c r="AF528" i="1"/>
  <c r="X90" i="1"/>
  <c r="AC90" i="1" s="1"/>
  <c r="AF618" i="1"/>
  <c r="X388" i="1"/>
  <c r="AC388" i="1" s="1"/>
  <c r="AF232" i="1"/>
  <c r="AF688" i="1"/>
  <c r="AF701" i="1"/>
  <c r="AF393" i="1"/>
  <c r="X234" i="1"/>
  <c r="AC234" i="1" s="1"/>
  <c r="X613" i="1"/>
  <c r="AC613" i="1" s="1"/>
  <c r="AF340" i="1"/>
  <c r="X540" i="1"/>
  <c r="AC540" i="1" s="1"/>
  <c r="AF540" i="1"/>
  <c r="X634" i="1"/>
  <c r="AC634" i="1" s="1"/>
  <c r="X558" i="1"/>
  <c r="AC558" i="1" s="1"/>
  <c r="AF129" i="1"/>
  <c r="AF257" i="1"/>
  <c r="AF532" i="1"/>
  <c r="AF386" i="1"/>
  <c r="X609" i="1"/>
  <c r="AC609" i="1" s="1"/>
  <c r="AF696" i="1"/>
  <c r="AF115" i="1"/>
  <c r="AF171" i="1"/>
  <c r="AF96" i="1"/>
  <c r="AF53" i="1"/>
  <c r="AF126" i="1"/>
  <c r="X364" i="1"/>
  <c r="AC364" i="1" s="1"/>
  <c r="X143" i="1"/>
  <c r="AC143" i="1" s="1"/>
  <c r="AF418" i="1"/>
  <c r="AF370" i="1"/>
  <c r="AF527" i="1"/>
  <c r="AF577" i="1"/>
  <c r="AF312" i="1"/>
  <c r="AF466" i="1"/>
  <c r="X466" i="1"/>
  <c r="AC466" i="1" s="1"/>
  <c r="AF637" i="1"/>
  <c r="X49" i="1"/>
  <c r="AC49" i="1" s="1"/>
  <c r="X631" i="1"/>
  <c r="AC631" i="1" s="1"/>
  <c r="X282" i="1"/>
  <c r="AC282" i="1" s="1"/>
  <c r="X537" i="1"/>
  <c r="AC537" i="1" s="1"/>
  <c r="X446" i="1"/>
  <c r="AC446" i="1" s="1"/>
  <c r="X337" i="1"/>
  <c r="AC337" i="1" s="1"/>
  <c r="AF431" i="1"/>
  <c r="AF371" i="1"/>
  <c r="AF181" i="1"/>
  <c r="AF544" i="1"/>
  <c r="X213" i="1"/>
  <c r="AC213" i="1" s="1"/>
  <c r="AF568" i="1"/>
  <c r="AF690" i="1"/>
  <c r="X434" i="1"/>
  <c r="AC434" i="1" s="1"/>
  <c r="X334" i="1"/>
  <c r="AC334" i="1" s="1"/>
  <c r="X236" i="1"/>
  <c r="AC236" i="1" s="1"/>
  <c r="AF687" i="1"/>
  <c r="AF484" i="1"/>
  <c r="X484" i="1"/>
  <c r="AC484" i="1" s="1"/>
  <c r="X97" i="1"/>
  <c r="AC97" i="1" s="1"/>
  <c r="X582" i="1"/>
  <c r="AC582" i="1" s="1"/>
  <c r="X142" i="1"/>
  <c r="AC142" i="1" s="1"/>
  <c r="AF57" i="1"/>
  <c r="X570" i="1"/>
  <c r="AC570" i="1" s="1"/>
  <c r="X476" i="1"/>
  <c r="AC476" i="1" s="1"/>
  <c r="X220" i="1"/>
  <c r="AC220" i="1" s="1"/>
  <c r="AF239" i="1"/>
  <c r="AF308" i="1"/>
  <c r="AF708" i="1"/>
  <c r="X708" i="1"/>
  <c r="AC708" i="1" s="1"/>
  <c r="X361" i="1"/>
  <c r="AC361" i="1" s="1"/>
  <c r="X276" i="1"/>
  <c r="AC276" i="1" s="1"/>
  <c r="X101" i="1"/>
  <c r="AC101" i="1" s="1"/>
  <c r="AF101" i="1"/>
  <c r="AF598" i="1"/>
  <c r="X598" i="1"/>
  <c r="AC598" i="1" s="1"/>
  <c r="AF292" i="1"/>
  <c r="X689" i="1"/>
  <c r="AC689" i="1" s="1"/>
  <c r="AF689" i="1"/>
  <c r="X235" i="1"/>
  <c r="AC235" i="1" s="1"/>
  <c r="X450" i="1"/>
  <c r="AC450" i="1" s="1"/>
  <c r="AF281" i="1"/>
  <c r="AF35" i="1"/>
  <c r="X221" i="1"/>
  <c r="AC221" i="1" s="1"/>
  <c r="AF221" i="1"/>
  <c r="AF71" i="1"/>
  <c r="X300" i="1"/>
  <c r="AC300" i="1" s="1"/>
  <c r="X385" i="1"/>
  <c r="AC385" i="1" s="1"/>
  <c r="AF86" i="1"/>
  <c r="AF396" i="1"/>
  <c r="AF472" i="1"/>
  <c r="AF669" i="1"/>
  <c r="X438" i="1"/>
  <c r="AC438" i="1" s="1"/>
  <c r="X456" i="1"/>
  <c r="AC456" i="1" s="1"/>
  <c r="X487" i="1"/>
  <c r="AC487" i="1" s="1"/>
  <c r="AF41" i="1"/>
  <c r="AF151" i="1"/>
  <c r="X151" i="1"/>
  <c r="AC151" i="1" s="1"/>
  <c r="X372" i="1"/>
  <c r="AC372" i="1" s="1"/>
  <c r="AF134" i="1"/>
  <c r="X439" i="1"/>
  <c r="AC439" i="1" s="1"/>
  <c r="AF653" i="1"/>
  <c r="AF577" i="2"/>
  <c r="X577" i="2"/>
  <c r="AC577" i="2" s="1"/>
  <c r="X612" i="2"/>
  <c r="AC612" i="2" s="1"/>
  <c r="AF612" i="2"/>
  <c r="AF466" i="2"/>
  <c r="X466" i="2"/>
  <c r="AC466" i="2" s="1"/>
  <c r="X663" i="2"/>
  <c r="AC663" i="2" s="1"/>
  <c r="AF663" i="2"/>
  <c r="AF693" i="2"/>
  <c r="X693" i="2"/>
  <c r="AC693" i="2" s="1"/>
  <c r="AF68" i="2"/>
  <c r="X187" i="2"/>
  <c r="AC187" i="2" s="1"/>
  <c r="AF187" i="2"/>
  <c r="AF293" i="2"/>
  <c r="AF186" i="2"/>
  <c r="AF171" i="2"/>
  <c r="X171" i="2"/>
  <c r="AC171" i="2" s="1"/>
  <c r="AF20" i="2"/>
  <c r="X20" i="2"/>
  <c r="AC20" i="2" s="1"/>
  <c r="X569" i="2"/>
  <c r="AC569" i="2" s="1"/>
  <c r="AF569" i="2"/>
  <c r="X208" i="2"/>
  <c r="AC208" i="2" s="1"/>
  <c r="AF208" i="2"/>
  <c r="X667" i="2"/>
  <c r="AC667" i="2" s="1"/>
  <c r="AF667" i="2"/>
  <c r="X200" i="2"/>
  <c r="AC200" i="2" s="1"/>
  <c r="AF200" i="2"/>
  <c r="AF438" i="2"/>
  <c r="X438" i="2"/>
  <c r="AC438" i="2" s="1"/>
  <c r="X371" i="2"/>
  <c r="AC371" i="2" s="1"/>
  <c r="AF371" i="2"/>
  <c r="AF287" i="2"/>
  <c r="X287" i="2"/>
  <c r="AC287" i="2" s="1"/>
  <c r="AF270" i="2"/>
  <c r="X270" i="2"/>
  <c r="AC270" i="2" s="1"/>
  <c r="AF461" i="2"/>
  <c r="X461" i="2"/>
  <c r="AC461" i="2" s="1"/>
  <c r="AF397" i="2"/>
  <c r="X397" i="2"/>
  <c r="AC397" i="2" s="1"/>
  <c r="X364" i="2"/>
  <c r="AC364" i="2" s="1"/>
  <c r="AF364" i="2"/>
  <c r="X135" i="2"/>
  <c r="AC135" i="2" s="1"/>
  <c r="AF135" i="2"/>
  <c r="X406" i="2"/>
  <c r="AC406" i="2" s="1"/>
  <c r="AF406" i="2"/>
  <c r="X534" i="2"/>
  <c r="AC534" i="2" s="1"/>
  <c r="AF534" i="2"/>
  <c r="X476" i="2"/>
  <c r="AC476" i="2" s="1"/>
  <c r="AF476" i="2"/>
  <c r="AF627" i="2"/>
  <c r="X627" i="2"/>
  <c r="AC627" i="2" s="1"/>
  <c r="AF517" i="2"/>
  <c r="X517" i="2"/>
  <c r="AC517" i="2" s="1"/>
  <c r="AF401" i="2"/>
  <c r="X401" i="2"/>
  <c r="AC401" i="2" s="1"/>
  <c r="X568" i="2"/>
  <c r="AC568" i="2" s="1"/>
  <c r="AF568" i="2"/>
  <c r="X457" i="2"/>
  <c r="AC457" i="2" s="1"/>
  <c r="AF457" i="2"/>
  <c r="AF503" i="2"/>
  <c r="X503" i="2"/>
  <c r="AC503" i="2" s="1"/>
  <c r="X507" i="2"/>
  <c r="AC507" i="2" s="1"/>
  <c r="AF507" i="2"/>
  <c r="X291" i="2"/>
  <c r="AC291" i="2" s="1"/>
  <c r="AF291" i="2"/>
  <c r="AF70" i="2"/>
  <c r="X70" i="2"/>
  <c r="AC70" i="2" s="1"/>
  <c r="AF263" i="2"/>
  <c r="X263" i="2"/>
  <c r="AC263" i="2" s="1"/>
  <c r="X603" i="2"/>
  <c r="AC603" i="2" s="1"/>
  <c r="AF603" i="2"/>
  <c r="X666" i="2"/>
  <c r="AC666" i="2" s="1"/>
  <c r="AF666" i="2"/>
  <c r="X633" i="2"/>
  <c r="AC633" i="2" s="1"/>
  <c r="AF633" i="2"/>
  <c r="AF678" i="2"/>
  <c r="X678" i="2"/>
  <c r="AC678" i="2" s="1"/>
  <c r="X444" i="2"/>
  <c r="AC444" i="2" s="1"/>
  <c r="AF444" i="2"/>
  <c r="X228" i="2"/>
  <c r="AC228" i="2" s="1"/>
  <c r="AF228" i="2"/>
  <c r="AF639" i="2"/>
  <c r="X639" i="2"/>
  <c r="AC639" i="2" s="1"/>
  <c r="AF17" i="2"/>
  <c r="X654" i="2"/>
  <c r="AC654" i="2" s="1"/>
  <c r="AF654" i="2"/>
  <c r="AF107" i="2"/>
  <c r="X107" i="2"/>
  <c r="AC107" i="2" s="1"/>
  <c r="AF429" i="2"/>
  <c r="X429" i="2"/>
  <c r="AC429" i="2" s="1"/>
  <c r="AF481" i="2"/>
  <c r="X481" i="2"/>
  <c r="AC481" i="2" s="1"/>
  <c r="X589" i="2"/>
  <c r="AC589" i="2" s="1"/>
  <c r="AF589" i="2"/>
  <c r="X106" i="2"/>
  <c r="AC106" i="2" s="1"/>
  <c r="AF106" i="2"/>
  <c r="X283" i="2"/>
  <c r="AC283" i="2" s="1"/>
  <c r="AF283" i="2"/>
  <c r="X370" i="2"/>
  <c r="AC370" i="2" s="1"/>
  <c r="AF370" i="2"/>
  <c r="X137" i="2"/>
  <c r="AC137" i="2" s="1"/>
  <c r="AF137" i="2"/>
  <c r="X502" i="2"/>
  <c r="AC502" i="2" s="1"/>
  <c r="AF502" i="2"/>
  <c r="X486" i="2"/>
  <c r="AC486" i="2" s="1"/>
  <c r="AF486" i="2"/>
  <c r="AF527" i="2"/>
  <c r="X527" i="2"/>
  <c r="AC527" i="2" s="1"/>
  <c r="AF686" i="2"/>
  <c r="X686" i="2"/>
  <c r="AC686" i="2" s="1"/>
  <c r="X64" i="2"/>
  <c r="AC64" i="2" s="1"/>
  <c r="AF64" i="2"/>
  <c r="AF691" i="2"/>
  <c r="X691" i="2"/>
  <c r="AC691" i="2" s="1"/>
  <c r="AF646" i="2"/>
  <c r="X646" i="2"/>
  <c r="AC646" i="2" s="1"/>
  <c r="X81" i="2"/>
  <c r="AC81" i="2" s="1"/>
  <c r="AF81" i="2"/>
  <c r="AF31" i="2"/>
  <c r="X178" i="2"/>
  <c r="AC178" i="2" s="1"/>
  <c r="AF178" i="2"/>
  <c r="X331" i="2"/>
  <c r="AC331" i="2" s="1"/>
  <c r="AF331" i="2"/>
  <c r="X665" i="2"/>
  <c r="AC665" i="2" s="1"/>
  <c r="AF665" i="2"/>
  <c r="AF445" i="2"/>
  <c r="X445" i="2"/>
  <c r="AC445" i="2" s="1"/>
  <c r="X553" i="2"/>
  <c r="AC553" i="2" s="1"/>
  <c r="AF553" i="2"/>
  <c r="X581" i="2"/>
  <c r="AC581" i="2" s="1"/>
  <c r="AF581" i="2"/>
  <c r="X520" i="2"/>
  <c r="AC520" i="2" s="1"/>
  <c r="AF520" i="2"/>
  <c r="AF629" i="2"/>
  <c r="X629" i="2"/>
  <c r="AC629" i="2" s="1"/>
  <c r="X118" i="2"/>
  <c r="AC118" i="2" s="1"/>
  <c r="AF118" i="2"/>
  <c r="X323" i="2"/>
  <c r="AC323" i="2" s="1"/>
  <c r="AF323" i="2"/>
  <c r="AF565" i="2"/>
  <c r="X565" i="2"/>
  <c r="AC565" i="2" s="1"/>
  <c r="X290" i="2"/>
  <c r="AC290" i="2" s="1"/>
  <c r="AF290" i="2"/>
  <c r="AF508" i="2"/>
  <c r="X508" i="2"/>
  <c r="AC508" i="2" s="1"/>
  <c r="X618" i="2"/>
  <c r="AC618" i="2" s="1"/>
  <c r="AF618" i="2"/>
  <c r="AF292" i="2"/>
  <c r="X292" i="2"/>
  <c r="AC292" i="2" s="1"/>
  <c r="AF450" i="2"/>
  <c r="X450" i="2"/>
  <c r="AC450" i="2" s="1"/>
  <c r="X626" i="2"/>
  <c r="AC626" i="2" s="1"/>
  <c r="AF626" i="2"/>
  <c r="AF343" i="2"/>
  <c r="X343" i="2"/>
  <c r="AC343" i="2" s="1"/>
  <c r="X538" i="2"/>
  <c r="AC538" i="2" s="1"/>
  <c r="AF538" i="2"/>
  <c r="X27" i="2"/>
  <c r="AC27" i="2" s="1"/>
  <c r="AF27" i="2"/>
  <c r="AF547" i="2"/>
  <c r="X547" i="2"/>
  <c r="AC547" i="2" s="1"/>
  <c r="AF42" i="2"/>
  <c r="X42" i="2"/>
  <c r="AC42" i="2" s="1"/>
  <c r="AF96" i="2"/>
  <c r="X96" i="2"/>
  <c r="AC96" i="2" s="1"/>
  <c r="X145" i="2"/>
  <c r="AC145" i="2" s="1"/>
  <c r="AF145" i="2"/>
  <c r="X493" i="2"/>
  <c r="AC493" i="2" s="1"/>
  <c r="AF493" i="2"/>
  <c r="X579" i="2"/>
  <c r="AC579" i="2" s="1"/>
  <c r="AF579" i="2"/>
  <c r="X257" i="2"/>
  <c r="AC257" i="2" s="1"/>
  <c r="AF257" i="2"/>
  <c r="X252" i="2"/>
  <c r="AC252" i="2" s="1"/>
  <c r="AF252" i="2"/>
  <c r="X296" i="2"/>
  <c r="AC296" i="2" s="1"/>
  <c r="AF296" i="2"/>
  <c r="AF483" i="2"/>
  <c r="X483" i="2"/>
  <c r="AC483" i="2" s="1"/>
  <c r="AF314" i="2"/>
  <c r="X314" i="2"/>
  <c r="AC314" i="2" s="1"/>
  <c r="AF504" i="2"/>
  <c r="X504" i="2"/>
  <c r="AC504" i="2" s="1"/>
  <c r="X183" i="2"/>
  <c r="AC183" i="2" s="1"/>
  <c r="AF183" i="2"/>
  <c r="AF427" i="2"/>
  <c r="X427" i="2"/>
  <c r="AC427" i="2" s="1"/>
  <c r="X489" i="2"/>
  <c r="AC489" i="2" s="1"/>
  <c r="AF489" i="2"/>
  <c r="AF151" i="2"/>
  <c r="X151" i="2"/>
  <c r="AC151" i="2" s="1"/>
  <c r="X213" i="2"/>
  <c r="AC213" i="2" s="1"/>
  <c r="AF213" i="2"/>
  <c r="X361" i="2"/>
  <c r="AC361" i="2" s="1"/>
  <c r="AF361" i="2"/>
  <c r="AF458" i="2"/>
  <c r="X458" i="2"/>
  <c r="AC458" i="2" s="1"/>
  <c r="AF696" i="2"/>
  <c r="X696" i="2"/>
  <c r="AC696" i="2" s="1"/>
  <c r="AF45" i="2"/>
  <c r="X45" i="2"/>
  <c r="AC45" i="2" s="1"/>
  <c r="AF554" i="2"/>
  <c r="X554" i="2"/>
  <c r="AC554" i="2" s="1"/>
  <c r="AF636" i="2"/>
  <c r="X636" i="2"/>
  <c r="AC636" i="2" s="1"/>
  <c r="AF648" i="2"/>
  <c r="X648" i="2"/>
  <c r="AC648" i="2" s="1"/>
  <c r="X88" i="2"/>
  <c r="AC88" i="2" s="1"/>
  <c r="AF88" i="2"/>
  <c r="AF299" i="2"/>
  <c r="X299" i="2"/>
  <c r="AC299" i="2" s="1"/>
  <c r="AF478" i="2"/>
  <c r="X478" i="2"/>
  <c r="AC478" i="2" s="1"/>
  <c r="AF699" i="2"/>
  <c r="X699" i="2"/>
  <c r="AC699" i="2" s="1"/>
  <c r="X584" i="2"/>
  <c r="AC584" i="2" s="1"/>
  <c r="AF584" i="2"/>
  <c r="X256" i="2"/>
  <c r="AC256" i="2" s="1"/>
  <c r="AF256" i="2"/>
  <c r="AF325" i="2"/>
  <c r="X325" i="2"/>
  <c r="AC325" i="2" s="1"/>
  <c r="X430" i="2"/>
  <c r="AC430" i="2" s="1"/>
  <c r="AF430" i="2"/>
  <c r="AF119" i="2"/>
  <c r="X119" i="2"/>
  <c r="AC119" i="2" s="1"/>
  <c r="AF334" i="2"/>
  <c r="X334" i="2"/>
  <c r="AC334" i="2" s="1"/>
  <c r="AF275" i="2"/>
  <c r="X275" i="2"/>
  <c r="AC275" i="2" s="1"/>
  <c r="AF246" i="2"/>
  <c r="X246" i="2"/>
  <c r="AC246" i="2" s="1"/>
  <c r="X354" i="2"/>
  <c r="AC354" i="2" s="1"/>
  <c r="AF354" i="2"/>
  <c r="X592" i="2"/>
  <c r="AC592" i="2" s="1"/>
  <c r="AF592" i="2"/>
  <c r="AF58" i="2"/>
  <c r="X58" i="2"/>
  <c r="AC58" i="2" s="1"/>
  <c r="AF131" i="2"/>
  <c r="X131" i="2"/>
  <c r="AC131" i="2" s="1"/>
  <c r="X179" i="2"/>
  <c r="AC179" i="2" s="1"/>
  <c r="AF179" i="2"/>
  <c r="AF656" i="2"/>
  <c r="X656" i="2"/>
  <c r="AC656" i="2" s="1"/>
  <c r="X122" i="2"/>
  <c r="AC122" i="2" s="1"/>
  <c r="AF122" i="2"/>
  <c r="X522" i="2"/>
  <c r="AC522" i="2" s="1"/>
  <c r="AF522" i="2"/>
  <c r="X488" i="2"/>
  <c r="AC488" i="2" s="1"/>
  <c r="AF488" i="2"/>
  <c r="AF616" i="2"/>
  <c r="X616" i="2"/>
  <c r="AC616" i="2" s="1"/>
  <c r="X215" i="2"/>
  <c r="AC215" i="2" s="1"/>
  <c r="AF215" i="2"/>
  <c r="AF335" i="2"/>
  <c r="X335" i="2"/>
  <c r="AC335" i="2" s="1"/>
  <c r="X424" i="2"/>
  <c r="AC424" i="2" s="1"/>
  <c r="AF424" i="2"/>
  <c r="X575" i="2"/>
  <c r="AC575" i="2" s="1"/>
  <c r="AF575" i="2"/>
  <c r="AF232" i="2"/>
  <c r="X232" i="2"/>
  <c r="AC232" i="2" s="1"/>
  <c r="AF265" i="2"/>
  <c r="X265" i="2"/>
  <c r="AC265" i="2" s="1"/>
  <c r="X328" i="2"/>
  <c r="AC328" i="2" s="1"/>
  <c r="AF328" i="2"/>
  <c r="X74" i="2"/>
  <c r="AC74" i="2" s="1"/>
  <c r="AF74" i="2"/>
  <c r="X114" i="2"/>
  <c r="AC114" i="2" s="1"/>
  <c r="AF114" i="2"/>
  <c r="X359" i="2"/>
  <c r="AC359" i="2" s="1"/>
  <c r="AF359" i="2"/>
  <c r="X155" i="2"/>
  <c r="AC155" i="2" s="1"/>
  <c r="AF155" i="2"/>
  <c r="AF680" i="2"/>
  <c r="X680" i="2"/>
  <c r="AC680" i="2" s="1"/>
  <c r="AF474" i="2"/>
  <c r="X474" i="2"/>
  <c r="AC474" i="2" s="1"/>
  <c r="AF624" i="2"/>
  <c r="X624" i="2"/>
  <c r="AC624" i="2" s="1"/>
  <c r="X59" i="2"/>
  <c r="AC59" i="2" s="1"/>
  <c r="AF59" i="2"/>
  <c r="AF546" i="2"/>
  <c r="X546" i="2"/>
  <c r="AC546" i="2" s="1"/>
  <c r="X60" i="2"/>
  <c r="AC60" i="2" s="1"/>
  <c r="AF60" i="2"/>
  <c r="X390" i="2"/>
  <c r="AC390" i="2" s="1"/>
  <c r="AF390" i="2"/>
  <c r="AF418" i="2"/>
  <c r="X418" i="2"/>
  <c r="AC418" i="2" s="1"/>
  <c r="AF83" i="2"/>
  <c r="X83" i="2"/>
  <c r="AC83" i="2" s="1"/>
  <c r="AF37" i="2"/>
  <c r="X37" i="2"/>
  <c r="AC37" i="2" s="1"/>
  <c r="AF231" i="2"/>
  <c r="X231" i="2"/>
  <c r="AC231" i="2" s="1"/>
  <c r="X644" i="2"/>
  <c r="AC644" i="2" s="1"/>
  <c r="AF644" i="2"/>
  <c r="AF366" i="2"/>
  <c r="X366" i="2"/>
  <c r="AC366" i="2" s="1"/>
  <c r="AF426" i="2"/>
  <c r="X426" i="2"/>
  <c r="AC426" i="2" s="1"/>
  <c r="X306" i="2"/>
  <c r="AC306" i="2" s="1"/>
  <c r="AF306" i="2"/>
  <c r="AF487" i="2"/>
  <c r="X487" i="2"/>
  <c r="AC487" i="2" s="1"/>
  <c r="X632" i="2"/>
  <c r="AC632" i="2" s="1"/>
  <c r="AF632" i="2"/>
  <c r="X376" i="2"/>
  <c r="AC376" i="2" s="1"/>
  <c r="AF376" i="2"/>
  <c r="AF315" i="2"/>
  <c r="X315" i="2"/>
  <c r="AC315" i="2" s="1"/>
  <c r="AF389" i="2"/>
  <c r="X389" i="2"/>
  <c r="AC389" i="2" s="1"/>
  <c r="AF470" i="2"/>
  <c r="X470" i="2"/>
  <c r="AC470" i="2" s="1"/>
  <c r="X247" i="2"/>
  <c r="AC247" i="2" s="1"/>
  <c r="AF247" i="2"/>
  <c r="X271" i="2"/>
  <c r="AC271" i="2" s="1"/>
  <c r="AF271" i="2"/>
  <c r="X682" i="2"/>
  <c r="AC682" i="2" s="1"/>
  <c r="AF682" i="2"/>
  <c r="X133" i="2"/>
  <c r="AC133" i="2" s="1"/>
  <c r="AF133" i="2"/>
  <c r="X516" i="2"/>
  <c r="AC516" i="2" s="1"/>
  <c r="AF516" i="2"/>
  <c r="X251" i="2"/>
  <c r="AC251" i="2" s="1"/>
  <c r="AF251" i="2"/>
  <c r="X416" i="2"/>
  <c r="AC416" i="2" s="1"/>
  <c r="AF416" i="2"/>
  <c r="AF394" i="2"/>
  <c r="X394" i="2"/>
  <c r="AC394" i="2" s="1"/>
  <c r="X103" i="2"/>
  <c r="AC103" i="2" s="1"/>
  <c r="AF103" i="2"/>
  <c r="AF492" i="2"/>
  <c r="X492" i="2"/>
  <c r="AC492" i="2" s="1"/>
  <c r="AF140" i="2"/>
  <c r="X140" i="2"/>
  <c r="AC140" i="2" s="1"/>
  <c r="AF212" i="2"/>
  <c r="X212" i="2"/>
  <c r="AC212" i="2" s="1"/>
  <c r="AF668" i="2"/>
  <c r="X668" i="2"/>
  <c r="AC668" i="2" s="1"/>
  <c r="AF148" i="2"/>
  <c r="X148" i="2"/>
  <c r="AC148" i="2" s="1"/>
  <c r="X170" i="2"/>
  <c r="AC170" i="2" s="1"/>
  <c r="AF170" i="2"/>
  <c r="X205" i="2"/>
  <c r="AC205" i="2" s="1"/>
  <c r="AF205" i="2"/>
  <c r="AF395" i="2"/>
  <c r="X395" i="2"/>
  <c r="AC395" i="2" s="1"/>
  <c r="AF475" i="2"/>
  <c r="X475" i="2"/>
  <c r="AC475" i="2" s="1"/>
  <c r="AF551" i="2"/>
  <c r="X551" i="2"/>
  <c r="AC551" i="2" s="1"/>
  <c r="AF207" i="2"/>
  <c r="X207" i="2"/>
  <c r="AC207" i="2" s="1"/>
  <c r="X379" i="2"/>
  <c r="AC379" i="2" s="1"/>
  <c r="AF379" i="2"/>
  <c r="X456" i="2"/>
  <c r="AC456" i="2" s="1"/>
  <c r="AF456" i="2"/>
  <c r="X272" i="2"/>
  <c r="AC272" i="2" s="1"/>
  <c r="AF272" i="2"/>
  <c r="AF543" i="2"/>
  <c r="X543" i="2"/>
  <c r="AC543" i="2" s="1"/>
  <c r="AF637" i="2"/>
  <c r="X637" i="2"/>
  <c r="AC637" i="2" s="1"/>
  <c r="X259" i="2"/>
  <c r="AC259" i="2" s="1"/>
  <c r="AF259" i="2"/>
  <c r="AF422" i="2"/>
  <c r="X422" i="2"/>
  <c r="AC422" i="2" s="1"/>
  <c r="X402" i="2"/>
  <c r="AC402" i="2" s="1"/>
  <c r="AF402" i="2"/>
  <c r="AF303" i="2"/>
  <c r="X303" i="2"/>
  <c r="AC303" i="2" s="1"/>
  <c r="AF160" i="2"/>
  <c r="X160" i="2"/>
  <c r="AC160" i="2" s="1"/>
  <c r="X327" i="2"/>
  <c r="AC327" i="2" s="1"/>
  <c r="AF327" i="2"/>
  <c r="X378" i="2"/>
  <c r="AC378" i="2" s="1"/>
  <c r="AF378" i="2"/>
  <c r="AF446" i="2"/>
  <c r="X446" i="2"/>
  <c r="AC446" i="2" s="1"/>
  <c r="X684" i="2"/>
  <c r="AC684" i="2" s="1"/>
  <c r="AF684" i="2"/>
  <c r="X108" i="2"/>
  <c r="AC108" i="2" s="1"/>
  <c r="AF108" i="2"/>
  <c r="AF185" i="2"/>
  <c r="X185" i="2"/>
  <c r="AC185" i="2" s="1"/>
  <c r="X410" i="2"/>
  <c r="AC410" i="2" s="1"/>
  <c r="AF410" i="2"/>
  <c r="AF414" i="2"/>
  <c r="X414" i="2"/>
  <c r="AC414" i="2" s="1"/>
  <c r="AF172" i="2"/>
  <c r="X172" i="2"/>
  <c r="AC172" i="2" s="1"/>
  <c r="X442" i="2"/>
  <c r="AC442" i="2" s="1"/>
  <c r="AF442" i="2"/>
  <c r="AF500" i="2"/>
  <c r="X500" i="2"/>
  <c r="AC500" i="2" s="1"/>
  <c r="AF700" i="2"/>
  <c r="X700" i="2"/>
  <c r="AC700" i="2" s="1"/>
  <c r="X90" i="2"/>
  <c r="AC90" i="2" s="1"/>
  <c r="AF90" i="2"/>
  <c r="AF210" i="2"/>
  <c r="X210" i="2"/>
  <c r="AC210" i="2" s="1"/>
  <c r="X600" i="2"/>
  <c r="AC600" i="2" s="1"/>
  <c r="AF600" i="2"/>
  <c r="X658" i="2"/>
  <c r="AC658" i="2" s="1"/>
  <c r="AF658" i="2"/>
  <c r="AF692" i="2"/>
  <c r="X692" i="2"/>
  <c r="AC692" i="2" s="1"/>
  <c r="X620" i="2"/>
  <c r="AC620" i="2" s="1"/>
  <c r="AF620" i="2"/>
  <c r="AF276" i="2"/>
  <c r="X276" i="2"/>
  <c r="AC276" i="2" s="1"/>
  <c r="AF127" i="2"/>
  <c r="X127" i="2"/>
  <c r="AC127" i="2" s="1"/>
  <c r="X676" i="2"/>
  <c r="AC676" i="2" s="1"/>
  <c r="AF676" i="2"/>
  <c r="X57" i="2"/>
  <c r="AC57" i="2" s="1"/>
  <c r="AF57" i="2"/>
  <c r="X226" i="2"/>
  <c r="AC226" i="2" s="1"/>
  <c r="AF226" i="2"/>
  <c r="AF250" i="2"/>
  <c r="X250" i="2"/>
  <c r="AC250" i="2" s="1"/>
  <c r="AF264" i="2"/>
  <c r="X264" i="2"/>
  <c r="AC264" i="2" s="1"/>
  <c r="AF316" i="2"/>
  <c r="X316" i="2"/>
  <c r="AC316" i="2" s="1"/>
  <c r="X652" i="2"/>
  <c r="AC652" i="2" s="1"/>
  <c r="AF652" i="2"/>
  <c r="X566" i="2"/>
  <c r="AC566" i="2" s="1"/>
  <c r="AF566" i="2"/>
  <c r="AF574" i="2"/>
  <c r="X574" i="2"/>
  <c r="AC574" i="2" s="1"/>
  <c r="X382" i="2"/>
  <c r="AC382" i="2" s="1"/>
  <c r="AF382" i="2"/>
  <c r="AF189" i="2"/>
  <c r="X189" i="2"/>
  <c r="AC189" i="2" s="1"/>
  <c r="AF53" i="2"/>
  <c r="X53" i="2"/>
  <c r="AC53" i="2" s="1"/>
  <c r="X355" i="2"/>
  <c r="AC355" i="2" s="1"/>
  <c r="AF355" i="2"/>
  <c r="AF340" i="2"/>
  <c r="X340" i="2"/>
  <c r="AC340" i="2" s="1"/>
  <c r="X30" i="2"/>
  <c r="AC30" i="2" s="1"/>
  <c r="AF30" i="2"/>
  <c r="X162" i="2"/>
  <c r="AC162" i="2" s="1"/>
  <c r="AF162" i="2"/>
  <c r="X227" i="2"/>
  <c r="AC227" i="2" s="1"/>
  <c r="AF227" i="2"/>
  <c r="X467" i="2"/>
  <c r="AC467" i="2" s="1"/>
  <c r="AF467" i="2"/>
  <c r="AF530" i="2"/>
  <c r="X530" i="2"/>
  <c r="AC530" i="2" s="1"/>
  <c r="X194" i="2"/>
  <c r="AC194" i="2" s="1"/>
  <c r="AF194" i="2"/>
  <c r="X582" i="2"/>
  <c r="AC582" i="2" s="1"/>
  <c r="AF582" i="2"/>
  <c r="X197" i="2"/>
  <c r="AC197" i="2" s="1"/>
  <c r="AF197" i="2"/>
  <c r="X152" i="2"/>
  <c r="AC152" i="2" s="1"/>
  <c r="AF152" i="2"/>
  <c r="X76" i="1"/>
  <c r="AC76" i="1" s="1"/>
  <c r="X635" i="1"/>
  <c r="AC635" i="1" s="1"/>
  <c r="AF635" i="1"/>
  <c r="AF123" i="1"/>
  <c r="AF84" i="1"/>
  <c r="X84" i="1"/>
  <c r="AC84" i="1" s="1"/>
  <c r="AF259" i="1"/>
  <c r="X29" i="1"/>
  <c r="AC29" i="1" s="1"/>
  <c r="AF29" i="1"/>
  <c r="AF264" i="1"/>
  <c r="X264" i="1"/>
  <c r="AC264" i="1" s="1"/>
  <c r="AF30" i="1"/>
  <c r="AF218" i="1"/>
  <c r="X56" i="1"/>
  <c r="AC56" i="1" s="1"/>
  <c r="AF56" i="1"/>
  <c r="AF40" i="1"/>
  <c r="X40" i="1"/>
  <c r="AC40" i="1" s="1"/>
  <c r="AF315" i="1"/>
  <c r="X315" i="1"/>
  <c r="AC315" i="1" s="1"/>
  <c r="X559" i="1"/>
  <c r="AC559" i="1" s="1"/>
  <c r="AF559" i="1"/>
  <c r="AF81" i="1"/>
  <c r="X81" i="1"/>
  <c r="AC81" i="1" s="1"/>
  <c r="X67" i="1"/>
  <c r="AC67" i="1" s="1"/>
  <c r="AF67" i="1"/>
  <c r="AF589" i="1"/>
  <c r="X589" i="1"/>
  <c r="AC589" i="1" s="1"/>
  <c r="AF505" i="1"/>
  <c r="X505" i="1"/>
  <c r="AC505" i="1" s="1"/>
  <c r="X311" i="1"/>
  <c r="AC311" i="1" s="1"/>
  <c r="AF311" i="1"/>
  <c r="X551" i="1"/>
  <c r="AC551" i="1" s="1"/>
  <c r="AF551" i="1"/>
  <c r="X541" i="1"/>
  <c r="AC541" i="1" s="1"/>
  <c r="AF541" i="1"/>
  <c r="AF201" i="1"/>
  <c r="X352" i="1"/>
  <c r="AC352" i="1" s="1"/>
  <c r="AF352" i="1"/>
  <c r="AF378" i="1"/>
  <c r="X378" i="1"/>
  <c r="AC378" i="1" s="1"/>
  <c r="X452" i="1"/>
  <c r="AC452" i="1" s="1"/>
  <c r="AF452" i="1"/>
  <c r="X225" i="1"/>
  <c r="AC225" i="1" s="1"/>
  <c r="AF225" i="1"/>
  <c r="X266" i="1"/>
  <c r="AC266" i="1" s="1"/>
  <c r="AF266" i="1"/>
  <c r="X652" i="1"/>
  <c r="AC652" i="1" s="1"/>
  <c r="AF652" i="1"/>
  <c r="X516" i="1"/>
  <c r="AC516" i="1" s="1"/>
  <c r="AF516" i="1"/>
  <c r="AF331" i="1"/>
  <c r="X331" i="1"/>
  <c r="AC331" i="1" s="1"/>
  <c r="X430" i="1"/>
  <c r="AC430" i="1" s="1"/>
  <c r="AF430" i="1"/>
  <c r="X130" i="1"/>
  <c r="AC130" i="1" s="1"/>
  <c r="AF130" i="1"/>
  <c r="X426" i="1"/>
  <c r="AC426" i="1" s="1"/>
  <c r="AF426" i="1"/>
  <c r="X617" i="1"/>
  <c r="AC617" i="1" s="1"/>
  <c r="AF617" i="1"/>
  <c r="AF132" i="1"/>
  <c r="X132" i="1"/>
  <c r="AC132" i="1" s="1"/>
  <c r="X515" i="1"/>
  <c r="AC515" i="1" s="1"/>
  <c r="AF515" i="1"/>
  <c r="AF490" i="1"/>
  <c r="X490" i="1"/>
  <c r="AC490" i="1" s="1"/>
  <c r="X564" i="1"/>
  <c r="AC564" i="1" s="1"/>
  <c r="AF564" i="1"/>
  <c r="X477" i="1"/>
  <c r="AC477" i="1" s="1"/>
  <c r="AF477" i="1"/>
  <c r="AF500" i="1"/>
  <c r="X500" i="1"/>
  <c r="AC500" i="1" s="1"/>
  <c r="AF628" i="1"/>
  <c r="X628" i="1"/>
  <c r="AC628" i="1" s="1"/>
  <c r="AF545" i="1"/>
  <c r="X545" i="1"/>
  <c r="AC545" i="1" s="1"/>
  <c r="X341" i="1"/>
  <c r="AC341" i="1" s="1"/>
  <c r="AF341" i="1"/>
  <c r="X102" i="1"/>
  <c r="AC102" i="1" s="1"/>
  <c r="AF102" i="1"/>
  <c r="X636" i="1"/>
  <c r="AC636" i="1" s="1"/>
  <c r="AF636" i="1"/>
  <c r="AF421" i="1"/>
  <c r="X421" i="1"/>
  <c r="AC421" i="1" s="1"/>
  <c r="AF629" i="1"/>
  <c r="X629" i="1"/>
  <c r="AC629" i="1" s="1"/>
  <c r="X489" i="1"/>
  <c r="AC489" i="1" s="1"/>
  <c r="AF489" i="1"/>
  <c r="AF679" i="1"/>
  <c r="X679" i="1"/>
  <c r="AC679" i="1" s="1"/>
  <c r="X286" i="1"/>
  <c r="AC286" i="1" s="1"/>
  <c r="AF286" i="1"/>
  <c r="AF184" i="1"/>
  <c r="X184" i="1"/>
  <c r="AC184" i="1" s="1"/>
  <c r="X626" i="1"/>
  <c r="AC626" i="1" s="1"/>
  <c r="AF626" i="1"/>
  <c r="X425" i="1"/>
  <c r="AC425" i="1" s="1"/>
  <c r="AF425" i="1"/>
  <c r="AF697" i="1"/>
  <c r="X697" i="1"/>
  <c r="AC697" i="1" s="1"/>
  <c r="X223" i="1"/>
  <c r="AC223" i="1" s="1"/>
  <c r="AF223" i="1"/>
  <c r="AF542" i="1"/>
  <c r="X542" i="1"/>
  <c r="AC542" i="1" s="1"/>
  <c r="AF304" i="1"/>
  <c r="X304" i="1"/>
  <c r="AC304" i="1" s="1"/>
  <c r="AF649" i="1"/>
  <c r="X649" i="1"/>
  <c r="AC649" i="1" s="1"/>
  <c r="X150" i="1"/>
  <c r="AC150" i="1" s="1"/>
  <c r="AF150" i="1"/>
  <c r="AF681" i="1"/>
  <c r="X681" i="1"/>
  <c r="AC681" i="1" s="1"/>
  <c r="AF262" i="1"/>
  <c r="X262" i="1"/>
  <c r="AC262" i="1" s="1"/>
  <c r="AF606" i="1"/>
  <c r="X606" i="1"/>
  <c r="AC606" i="1" s="1"/>
  <c r="AF441" i="1"/>
  <c r="X441" i="1"/>
  <c r="AC441" i="1" s="1"/>
  <c r="X330" i="1"/>
  <c r="AC330" i="1" s="1"/>
  <c r="AF330" i="1"/>
  <c r="X119" i="1"/>
  <c r="AC119" i="1" s="1"/>
  <c r="AF119" i="1"/>
  <c r="X604" i="1"/>
  <c r="AC604" i="1" s="1"/>
  <c r="AF604" i="1"/>
  <c r="AF108" i="1"/>
  <c r="X108" i="1"/>
  <c r="AC108" i="1" s="1"/>
  <c r="X610" i="1"/>
  <c r="AC610" i="1" s="1"/>
  <c r="AF610" i="1"/>
  <c r="X301" i="1"/>
  <c r="AC301" i="1" s="1"/>
  <c r="AF301" i="1"/>
  <c r="AF403" i="1"/>
  <c r="X403" i="1"/>
  <c r="AC403" i="1" s="1"/>
  <c r="X575" i="1"/>
  <c r="AC575" i="1" s="1"/>
  <c r="AF575" i="1"/>
  <c r="X612" i="1"/>
  <c r="AC612" i="1" s="1"/>
  <c r="AF612" i="1"/>
  <c r="X693" i="1"/>
  <c r="AC693" i="1" s="1"/>
  <c r="AF693" i="1"/>
  <c r="X43" i="1"/>
  <c r="AC43" i="1" s="1"/>
  <c r="AF43" i="1"/>
  <c r="AF193" i="1"/>
  <c r="X193" i="1"/>
  <c r="AC193" i="1" s="1"/>
  <c r="X435" i="1"/>
  <c r="AC435" i="1" s="1"/>
  <c r="AF435" i="1"/>
  <c r="AF557" i="1"/>
  <c r="X557" i="1"/>
  <c r="AC557" i="1" s="1"/>
  <c r="X55" i="1"/>
  <c r="AC55" i="1" s="1"/>
  <c r="AF55" i="1"/>
  <c r="X124" i="1"/>
  <c r="AC124" i="1" s="1"/>
  <c r="AF124" i="1"/>
  <c r="AF562" i="1"/>
  <c r="X562" i="1"/>
  <c r="AC562" i="1" s="1"/>
  <c r="X546" i="1"/>
  <c r="AC546" i="1" s="1"/>
  <c r="AF546" i="1"/>
  <c r="AF595" i="1"/>
  <c r="X595" i="1"/>
  <c r="AC595" i="1" s="1"/>
  <c r="X107" i="1"/>
  <c r="AC107" i="1" s="1"/>
  <c r="AF107" i="1"/>
  <c r="AF506" i="1"/>
  <c r="X506" i="1"/>
  <c r="AC506" i="1" s="1"/>
  <c r="X80" i="1"/>
  <c r="AC80" i="1" s="1"/>
  <c r="AF80" i="1"/>
  <c r="AF332" i="1"/>
  <c r="X332" i="1"/>
  <c r="AC332" i="1" s="1"/>
  <c r="X326" i="1"/>
  <c r="AC326" i="1" s="1"/>
  <c r="AF326" i="1"/>
  <c r="AF491" i="1"/>
  <c r="X491" i="1"/>
  <c r="AC491" i="1" s="1"/>
  <c r="X651" i="1"/>
  <c r="AC651" i="1" s="1"/>
  <c r="AF651" i="1"/>
  <c r="AF686" i="1"/>
  <c r="X686" i="1"/>
  <c r="AC686" i="1" s="1"/>
  <c r="AF694" i="1"/>
  <c r="X694" i="1"/>
  <c r="AC694" i="1" s="1"/>
  <c r="X699" i="1"/>
  <c r="AC699" i="1" s="1"/>
  <c r="AF699" i="1"/>
  <c r="X493" i="1"/>
  <c r="AC493" i="1" s="1"/>
  <c r="AF493" i="1"/>
  <c r="X376" i="1"/>
  <c r="AC376" i="1" s="1"/>
  <c r="AF376" i="1"/>
  <c r="X365" i="1"/>
  <c r="AC365" i="1" s="1"/>
  <c r="AF365" i="1"/>
  <c r="X619" i="1"/>
  <c r="AC619" i="1" s="1"/>
  <c r="AF619" i="1"/>
  <c r="AF185" i="1"/>
  <c r="X185" i="1"/>
  <c r="AC185" i="1" s="1"/>
  <c r="AF398" i="1"/>
  <c r="X398" i="1"/>
  <c r="AC398" i="1" s="1"/>
  <c r="AF400" i="1"/>
  <c r="X400" i="1"/>
  <c r="AC400" i="1" s="1"/>
  <c r="X560" i="1"/>
  <c r="AC560" i="1" s="1"/>
  <c r="AF560" i="1"/>
  <c r="X659" i="1"/>
  <c r="AC659" i="1" s="1"/>
  <c r="AF659" i="1"/>
  <c r="X402" i="1"/>
  <c r="AC402" i="1" s="1"/>
  <c r="AF402" i="1"/>
  <c r="X416" i="1"/>
  <c r="AC416" i="1" s="1"/>
  <c r="AF416" i="1"/>
  <c r="AF245" i="1"/>
  <c r="X245" i="1"/>
  <c r="AC245" i="1" s="1"/>
  <c r="AF103" i="1"/>
  <c r="X103" i="1"/>
  <c r="AC103" i="1" s="1"/>
  <c r="AF611" i="1"/>
  <c r="X611" i="1"/>
  <c r="AC611" i="1" s="1"/>
  <c r="AF471" i="1"/>
  <c r="X471" i="1"/>
  <c r="AC471" i="1" s="1"/>
  <c r="X166" i="1"/>
  <c r="AC166" i="1" s="1"/>
  <c r="AF166" i="1"/>
  <c r="X288" i="1"/>
  <c r="AC288" i="1" s="1"/>
  <c r="AF288" i="1"/>
  <c r="AF630" i="1"/>
  <c r="X630" i="1"/>
  <c r="AC630" i="1" s="1"/>
  <c r="AF638" i="1"/>
  <c r="X638" i="1"/>
  <c r="AC638" i="1" s="1"/>
  <c r="X240" i="1"/>
  <c r="AC240" i="1" s="1"/>
  <c r="AF240" i="1"/>
  <c r="X683" i="1"/>
  <c r="AC683" i="1" s="1"/>
  <c r="AF683" i="1"/>
  <c r="X265" i="1"/>
  <c r="AC265" i="1" s="1"/>
  <c r="AF265" i="1"/>
  <c r="AF523" i="1"/>
  <c r="X523" i="1"/>
  <c r="AC523" i="1" s="1"/>
  <c r="X258" i="1"/>
  <c r="AC258" i="1" s="1"/>
  <c r="AF258" i="1"/>
  <c r="X691" i="1"/>
  <c r="AC691" i="1" s="1"/>
  <c r="AF691" i="1"/>
  <c r="X163" i="1"/>
  <c r="AC163" i="1" s="1"/>
  <c r="AF163" i="1"/>
  <c r="X594" i="1"/>
  <c r="AC594" i="1" s="1"/>
  <c r="AF594" i="1"/>
  <c r="AF155" i="1"/>
  <c r="X155" i="1"/>
  <c r="AC155" i="1" s="1"/>
  <c r="X627" i="1"/>
  <c r="AC627" i="1" s="1"/>
  <c r="AF627" i="1"/>
  <c r="AF406" i="1"/>
  <c r="X406" i="1"/>
  <c r="AC406" i="1" s="1"/>
  <c r="X28" i="1"/>
  <c r="AC28" i="1" s="1"/>
  <c r="AF28" i="1"/>
  <c r="X534" i="1"/>
  <c r="AC534" i="1" s="1"/>
  <c r="AF534" i="1"/>
  <c r="AF480" i="1"/>
  <c r="X480" i="1"/>
  <c r="AC480" i="1" s="1"/>
  <c r="X424" i="1"/>
  <c r="AC424" i="1" s="1"/>
  <c r="AF424" i="1"/>
  <c r="AF354" i="1"/>
  <c r="X354" i="1"/>
  <c r="AC354" i="1" s="1"/>
  <c r="AF113" i="1"/>
  <c r="X113" i="1"/>
  <c r="AC113" i="1" s="1"/>
  <c r="X709" i="1"/>
  <c r="AC709" i="1" s="1"/>
  <c r="AF709" i="1"/>
  <c r="X596" i="1"/>
  <c r="AC596" i="1" s="1"/>
  <c r="AF596" i="1"/>
  <c r="AF510" i="1"/>
  <c r="X510" i="1"/>
  <c r="AC510" i="1" s="1"/>
  <c r="X77" i="1"/>
  <c r="AC77" i="1" s="1"/>
  <c r="AF77" i="1"/>
  <c r="AF486" i="1"/>
  <c r="X486" i="1"/>
  <c r="AC486" i="1" s="1"/>
  <c r="X153" i="1"/>
  <c r="AC153" i="1" s="1"/>
  <c r="AF153" i="1"/>
  <c r="AF114" i="1"/>
  <c r="X114" i="1"/>
  <c r="AC114" i="1" s="1"/>
  <c r="AF189" i="1"/>
  <c r="X189" i="1"/>
  <c r="AC189" i="1" s="1"/>
  <c r="X207" i="1"/>
  <c r="AC207" i="1" s="1"/>
  <c r="AF207" i="1"/>
  <c r="X383" i="1"/>
  <c r="AC383" i="1" s="1"/>
  <c r="AF383" i="1"/>
  <c r="AF483" i="1"/>
  <c r="X483" i="1"/>
  <c r="AC483" i="1" s="1"/>
  <c r="X411" i="1"/>
  <c r="AC411" i="1" s="1"/>
  <c r="AF411" i="1"/>
  <c r="X278" i="1"/>
  <c r="AC278" i="1" s="1"/>
  <c r="AF278" i="1"/>
  <c r="AF463" i="1"/>
  <c r="X463" i="1"/>
  <c r="AC463" i="1" s="1"/>
  <c r="AF666" i="1"/>
  <c r="X666" i="1"/>
  <c r="AC666" i="1" s="1"/>
  <c r="X338" i="1"/>
  <c r="AC338" i="1" s="1"/>
  <c r="AF338" i="1"/>
  <c r="X451" i="1"/>
  <c r="AC451" i="1" s="1"/>
  <c r="AF451" i="1"/>
  <c r="X526" i="1"/>
  <c r="AC526" i="1" s="1"/>
  <c r="AF526" i="1"/>
  <c r="X303" i="1"/>
  <c r="AC303" i="1" s="1"/>
  <c r="AF303" i="1"/>
  <c r="X66" i="1"/>
  <c r="AC66" i="1" s="1"/>
  <c r="AF66" i="1"/>
  <c r="AF85" i="1"/>
  <c r="X85" i="1"/>
  <c r="AC85" i="1" s="1"/>
  <c r="AF422" i="1"/>
  <c r="X422" i="1"/>
  <c r="AC422" i="1" s="1"/>
  <c r="X242" i="1"/>
  <c r="AC242" i="1" s="1"/>
  <c r="AF242" i="1"/>
  <c r="X247" i="1"/>
  <c r="AC247" i="1" s="1"/>
  <c r="AF247" i="1"/>
  <c r="AF702" i="1"/>
  <c r="X702" i="1"/>
  <c r="AC702" i="1" s="1"/>
  <c r="X373" i="1"/>
  <c r="AC373" i="1" s="1"/>
  <c r="AF373" i="1"/>
  <c r="AF478" i="1"/>
  <c r="X478" i="1"/>
  <c r="AC478" i="1" s="1"/>
  <c r="X571" i="1"/>
  <c r="AC571" i="1" s="1"/>
  <c r="AF571" i="1"/>
  <c r="AF170" i="1"/>
  <c r="X170" i="1"/>
  <c r="AC170" i="1" s="1"/>
  <c r="X459" i="1"/>
  <c r="AC459" i="1" s="1"/>
  <c r="AF459" i="1"/>
  <c r="AF654" i="1"/>
  <c r="X654" i="1"/>
  <c r="AC654" i="1" s="1"/>
  <c r="AF112" i="1"/>
  <c r="X112" i="1"/>
  <c r="AC112" i="1" s="1"/>
  <c r="AF128" i="1"/>
  <c r="X128" i="1"/>
  <c r="AC128" i="1" s="1"/>
  <c r="X640" i="1"/>
  <c r="AC640" i="1" s="1"/>
  <c r="AF640" i="1"/>
  <c r="X632" i="1"/>
  <c r="AC632" i="1" s="1"/>
  <c r="AF632" i="1"/>
  <c r="X387" i="1"/>
  <c r="AC387" i="1" s="1"/>
  <c r="AF387" i="1"/>
  <c r="X680" i="1"/>
  <c r="AC680" i="1" s="1"/>
  <c r="AF680" i="1"/>
  <c r="X643" i="1"/>
  <c r="AC643" i="1" s="1"/>
  <c r="AF643" i="1"/>
  <c r="X556" i="1"/>
  <c r="AC556" i="1" s="1"/>
  <c r="AF556" i="1"/>
  <c r="AF328" i="1"/>
  <c r="X328" i="1"/>
  <c r="AC328" i="1" s="1"/>
  <c r="AF710" i="1"/>
  <c r="X710" i="1"/>
  <c r="AC710" i="1" s="1"/>
  <c r="AF147" i="1"/>
  <c r="X147" i="1"/>
  <c r="AC147" i="1" s="1"/>
  <c r="X133" i="1"/>
  <c r="AC133" i="1" s="1"/>
  <c r="AF133" i="1"/>
  <c r="AF74" i="1"/>
  <c r="X74" i="1"/>
  <c r="AC74" i="1" s="1"/>
  <c r="AF482" i="1"/>
  <c r="X482" i="1"/>
  <c r="AC482" i="1" s="1"/>
  <c r="X125" i="1"/>
  <c r="AC125" i="1" s="1"/>
  <c r="AF125" i="1"/>
  <c r="AF93" i="1"/>
  <c r="X93" i="1"/>
  <c r="AC93" i="1" s="1"/>
  <c r="X350" i="1"/>
  <c r="AC350" i="1" s="1"/>
  <c r="AF350" i="1"/>
  <c r="AF165" i="1"/>
  <c r="X165" i="1"/>
  <c r="AC165" i="1" s="1"/>
  <c r="AF95" i="1"/>
  <c r="X95" i="1"/>
  <c r="AC95" i="1" s="1"/>
  <c r="AF427" i="1"/>
  <c r="X427" i="1"/>
  <c r="AC427" i="1" s="1"/>
  <c r="AF94" i="1"/>
  <c r="X94" i="1"/>
  <c r="AC94" i="1" s="1"/>
  <c r="AF327" i="1"/>
  <c r="X327" i="1"/>
  <c r="AC327" i="1" s="1"/>
  <c r="X602" i="1"/>
  <c r="AC602" i="1" s="1"/>
  <c r="AF602" i="1"/>
  <c r="X455" i="1"/>
  <c r="AC455" i="1" s="1"/>
  <c r="AF455" i="1"/>
  <c r="X514" i="1"/>
  <c r="AC514" i="1" s="1"/>
  <c r="AF514" i="1"/>
  <c r="X621" i="1"/>
  <c r="AC621" i="1" s="1"/>
  <c r="AF621" i="1"/>
  <c r="X316" i="1"/>
  <c r="AC316" i="1" s="1"/>
  <c r="AF316" i="1"/>
  <c r="X522" i="1"/>
  <c r="AC522" i="1" s="1"/>
  <c r="AF522" i="1"/>
  <c r="X573" i="1"/>
  <c r="AC573" i="1" s="1"/>
  <c r="AF573" i="1"/>
  <c r="AF277" i="1"/>
  <c r="X277" i="1"/>
  <c r="AC277" i="1" s="1"/>
  <c r="AF579" i="1"/>
  <c r="X579" i="1"/>
  <c r="AC579" i="1" s="1"/>
  <c r="X91" i="1"/>
  <c r="AC91" i="1" s="1"/>
  <c r="AF91" i="1"/>
  <c r="X116" i="1"/>
  <c r="AC116" i="1" s="1"/>
  <c r="AF116" i="1"/>
  <c r="X469" i="1"/>
  <c r="AC469" i="1" s="1"/>
  <c r="AF469" i="1"/>
  <c r="AF538" i="1"/>
  <c r="X538" i="1"/>
  <c r="AC538" i="1" s="1"/>
  <c r="AF554" i="1"/>
  <c r="X554" i="1"/>
  <c r="AC554" i="1" s="1"/>
  <c r="X252" i="1"/>
  <c r="AC252" i="1" s="1"/>
  <c r="AF252" i="1"/>
  <c r="X148" i="1"/>
  <c r="AC148" i="1" s="1"/>
  <c r="AF148" i="1"/>
  <c r="AF180" i="1"/>
  <c r="X180" i="1"/>
  <c r="AC180" i="1" s="1"/>
  <c r="X348" i="1"/>
  <c r="AC348" i="1" s="1"/>
  <c r="AF348" i="1"/>
  <c r="X587" i="1"/>
  <c r="AC587" i="1" s="1"/>
  <c r="AF587" i="1"/>
  <c r="X178" i="1"/>
  <c r="AC178" i="1" s="1"/>
  <c r="AF178" i="1"/>
  <c r="X272" i="1"/>
  <c r="AC272" i="1" s="1"/>
  <c r="AF272" i="1"/>
  <c r="AF87" i="1"/>
  <c r="X87" i="1"/>
  <c r="AC87" i="1" s="1"/>
  <c r="X345" i="1"/>
  <c r="AC345" i="1" s="1"/>
  <c r="AF345" i="1"/>
  <c r="X461" i="1"/>
  <c r="AC461" i="1" s="1"/>
  <c r="AF461" i="1"/>
  <c r="AF229" i="1"/>
  <c r="X229" i="1"/>
  <c r="AC229" i="1" s="1"/>
  <c r="AF408" i="1"/>
  <c r="X408" i="1"/>
  <c r="AC408" i="1" s="1"/>
  <c r="AF360" i="1"/>
  <c r="X360" i="1"/>
  <c r="AC360" i="1" s="1"/>
  <c r="X563" i="1"/>
  <c r="AC563" i="1" s="1"/>
  <c r="AF563" i="1"/>
  <c r="X448" i="1"/>
  <c r="AC448" i="1" s="1"/>
  <c r="AF448" i="1"/>
  <c r="X379" i="1"/>
  <c r="AC379" i="1" s="1"/>
  <c r="AF379" i="1"/>
  <c r="AF72" i="1"/>
  <c r="X72" i="1"/>
  <c r="AC72" i="1" s="1"/>
  <c r="X419" i="1"/>
  <c r="AC419" i="1" s="1"/>
  <c r="AF419" i="1"/>
  <c r="X707" i="1"/>
  <c r="AC707" i="1" s="1"/>
  <c r="AF707" i="1"/>
  <c r="AF196" i="1"/>
  <c r="X196" i="1"/>
  <c r="AC196" i="1" s="1"/>
  <c r="X436" i="1"/>
  <c r="AC436" i="1" s="1"/>
  <c r="AF436" i="1"/>
  <c r="X586" i="1"/>
  <c r="AC586" i="1" s="1"/>
  <c r="AF586" i="1"/>
  <c r="X467" i="1"/>
  <c r="AC467" i="1" s="1"/>
  <c r="AF467" i="1"/>
  <c r="AF353" i="1"/>
  <c r="X353" i="1"/>
  <c r="AC353" i="1" s="1"/>
  <c r="X336" i="1"/>
  <c r="AC336" i="1" s="1"/>
  <c r="AF3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Q192" authorId="0" shapeId="0" xr:uid="{5273E578-0994-4C1B-941E-C3B2393DBFDC}">
      <text>
        <r>
          <rPr>
            <b/>
            <sz val="9"/>
            <color indexed="81"/>
            <rFont val="Tahoma"/>
            <family val="2"/>
          </rPr>
          <t>expected rent 2350*4=9400</t>
        </r>
      </text>
    </comment>
    <comment ref="AB277" authorId="0" shapeId="0" xr:uid="{82B6DF2C-FB4B-4B6C-B9B5-093B45F7F954}">
      <text>
        <r>
          <rPr>
            <b/>
            <sz val="9"/>
            <color indexed="81"/>
            <rFont val="Tahoma"/>
            <family val="2"/>
          </rPr>
          <t>HP:</t>
        </r>
        <r>
          <rPr>
            <sz val="9"/>
            <color indexed="81"/>
            <rFont val="Tahoma"/>
            <family val="2"/>
          </rPr>
          <t xml:space="preserve">
3500 management</t>
        </r>
      </text>
    </comment>
    <comment ref="Y302" authorId="0" shapeId="0" xr:uid="{EF9EDED5-4509-468A-BB2D-7435E330A728}">
      <text>
        <r>
          <rPr>
            <b/>
            <sz val="9"/>
            <color indexed="81"/>
            <rFont val="Tahoma"/>
            <family val="2"/>
          </rPr>
          <t>HP:</t>
        </r>
        <r>
          <rPr>
            <sz val="9"/>
            <color indexed="81"/>
            <rFont val="Tahoma"/>
            <family val="2"/>
          </rPr>
          <t xml:space="preserve">
store pays half the taxes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Q182" authorId="0" shapeId="0" xr:uid="{1C765D57-B80F-4B71-915C-E6757C7E5193}">
      <text>
        <r>
          <rPr>
            <b/>
            <sz val="9"/>
            <color indexed="81"/>
            <rFont val="Tahoma"/>
            <family val="2"/>
          </rPr>
          <t>expected rent 2350*4=9400</t>
        </r>
      </text>
    </comment>
    <comment ref="AB267" authorId="0" shapeId="0" xr:uid="{A884FA41-9C61-4E62-B94D-0309958245B8}">
      <text>
        <r>
          <rPr>
            <b/>
            <sz val="9"/>
            <color indexed="81"/>
            <rFont val="Tahoma"/>
            <family val="2"/>
          </rPr>
          <t>HP:</t>
        </r>
        <r>
          <rPr>
            <sz val="9"/>
            <color indexed="81"/>
            <rFont val="Tahoma"/>
            <family val="2"/>
          </rPr>
          <t xml:space="preserve">
3500 management</t>
        </r>
      </text>
    </comment>
    <comment ref="Y291" authorId="0" shapeId="0" xr:uid="{0EAAD163-308E-4AB0-938F-D490D5E44D7B}">
      <text>
        <r>
          <rPr>
            <b/>
            <sz val="9"/>
            <color indexed="81"/>
            <rFont val="Tahoma"/>
            <family val="2"/>
          </rPr>
          <t>HP:</t>
        </r>
        <r>
          <rPr>
            <sz val="9"/>
            <color indexed="81"/>
            <rFont val="Tahoma"/>
            <family val="2"/>
          </rPr>
          <t xml:space="preserve">
store pays half the taxes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D5E9FF-4A7A-4FC4-BD2E-559D5EE7C67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<sst xmlns="http://schemas.openxmlformats.org/spreadsheetml/2006/main" count="3055" uniqueCount="1075">
  <si>
    <t>great</t>
  </si>
  <si>
    <t>good</t>
  </si>
  <si>
    <t>considering</t>
  </si>
  <si>
    <t>APPT SCHEDULED</t>
  </si>
  <si>
    <t>not seen but good</t>
  </si>
  <si>
    <t>contacted</t>
  </si>
  <si>
    <t>not seen</t>
  </si>
  <si>
    <t>seen not interested</t>
  </si>
  <si>
    <t>not interested</t>
  </si>
  <si>
    <t>monthly</t>
  </si>
  <si>
    <t>annual</t>
  </si>
  <si>
    <t>other</t>
  </si>
  <si>
    <t>Total</t>
  </si>
  <si>
    <t>offer price</t>
  </si>
  <si>
    <t>website</t>
  </si>
  <si>
    <t>area</t>
  </si>
  <si>
    <t>address</t>
  </si>
  <si>
    <t>asking</t>
  </si>
  <si>
    <t>date</t>
  </si>
  <si>
    <t>broker</t>
  </si>
  <si>
    <t>appt</t>
  </si>
  <si>
    <t>Lot</t>
  </si>
  <si>
    <t>building</t>
  </si>
  <si>
    <t>cmrcial</t>
  </si>
  <si>
    <t>commerc</t>
  </si>
  <si>
    <t xml:space="preserve">commercial </t>
  </si>
  <si>
    <t>resdntial</t>
  </si>
  <si>
    <t>bedrooms</t>
  </si>
  <si>
    <t>residential</t>
  </si>
  <si>
    <t>parking</t>
  </si>
  <si>
    <t>income</t>
  </si>
  <si>
    <t>Annual</t>
  </si>
  <si>
    <t>gross</t>
  </si>
  <si>
    <t>taxes</t>
  </si>
  <si>
    <t xml:space="preserve">other </t>
  </si>
  <si>
    <t>total</t>
  </si>
  <si>
    <t>cap rate</t>
  </si>
  <si>
    <t>new</t>
  </si>
  <si>
    <t>mortgage</t>
  </si>
  <si>
    <t>net monthly</t>
  </si>
  <si>
    <t>price</t>
  </si>
  <si>
    <t>NOTES</t>
  </si>
  <si>
    <t>listed</t>
  </si>
  <si>
    <t>date/time</t>
  </si>
  <si>
    <t>size</t>
  </si>
  <si>
    <t>sq ft</t>
  </si>
  <si>
    <t>units</t>
  </si>
  <si>
    <t>spots</t>
  </si>
  <si>
    <t>Income</t>
  </si>
  <si>
    <t>expenses</t>
  </si>
  <si>
    <t>or blocks to train</t>
  </si>
  <si>
    <t>tax/exp</t>
  </si>
  <si>
    <t>INCOME PROPERTIES</t>
  </si>
  <si>
    <t>OFFERS</t>
  </si>
  <si>
    <t>nyc.gov/dobhelp</t>
  </si>
  <si>
    <t>GREAT</t>
  </si>
  <si>
    <t>nyc.gov/building news</t>
  </si>
  <si>
    <t>GOOD</t>
  </si>
  <si>
    <t>CONSIDERING</t>
  </si>
  <si>
    <t>NOT SEEN BUT GOOD</t>
  </si>
  <si>
    <t>astoria water</t>
  </si>
  <si>
    <t>34-55 9th street</t>
  </si>
  <si>
    <t>open house sat 9/17 11-12. price reduced 70k 7/15/22, owner occupied</t>
  </si>
  <si>
    <t>(646) 241-8842</t>
  </si>
  <si>
    <t>loopnet</t>
  </si>
  <si>
    <t>2276 atlantic ave</t>
  </si>
  <si>
    <t>legal 3, vacant</t>
  </si>
  <si>
    <t>516-268-4262</t>
  </si>
  <si>
    <t>greenpoint</t>
  </si>
  <si>
    <t>151 kingsland ave</t>
  </si>
  <si>
    <t>718-536-7787</t>
  </si>
  <si>
    <t>floral park</t>
  </si>
  <si>
    <t>130 a tulip ave</t>
  </si>
  <si>
    <t>yonkers</t>
  </si>
  <si>
    <t>66-68 herriot street</t>
  </si>
  <si>
    <t>mom</t>
  </si>
  <si>
    <t>zillow</t>
  </si>
  <si>
    <t>bushwick</t>
  </si>
  <si>
    <t>1007 hart st</t>
  </si>
  <si>
    <t>looks good great location  319 stanhope 3 family w garage 1.85 no rent roll 2400, 2300, owner occupied 1st floor</t>
  </si>
  <si>
    <t>Legal 3, CO is good</t>
  </si>
  <si>
    <t>646-713-8512</t>
  </si>
  <si>
    <t>8/1 LM, 8/2 LM</t>
  </si>
  <si>
    <t>astoria</t>
  </si>
  <si>
    <t>3432 10 street</t>
  </si>
  <si>
    <t>718-396-6666</t>
  </si>
  <si>
    <t>1129 broadway</t>
  </si>
  <si>
    <t>under the train</t>
  </si>
  <si>
    <t>718-259-0014</t>
  </si>
  <si>
    <t>180 sumpter st</t>
  </si>
  <si>
    <t>near projects</t>
  </si>
  <si>
    <t>c/o good but 3 of 5 vacancies and 2 blocks from housing projects</t>
  </si>
  <si>
    <t>646-662-8888, 347-630-6498</t>
  </si>
  <si>
    <t>crown heights</t>
  </si>
  <si>
    <t>1354 pacific st</t>
  </si>
  <si>
    <t>big but beat up</t>
  </si>
  <si>
    <t>good c/o, duplex basement first floor</t>
  </si>
  <si>
    <t>474 gates ave #1</t>
  </si>
  <si>
    <t>next to subsidized hosuing but not bad</t>
  </si>
  <si>
    <t>no c/o, laudnromat</t>
  </si>
  <si>
    <t>718-416-4411 jaroslaw</t>
  </si>
  <si>
    <t>133 saint nicholas ave</t>
  </si>
  <si>
    <t>IN CONTRACT</t>
  </si>
  <si>
    <t>718.909.8003</t>
  </si>
  <si>
    <t>25x90</t>
  </si>
  <si>
    <t>CONTACTED</t>
  </si>
  <si>
    <t>NOT SEEN</t>
  </si>
  <si>
    <t>1235 pacific street</t>
  </si>
  <si>
    <t>CO for 7 units and 4 furnished rooms, SRO?</t>
  </si>
  <si>
    <t>(718) 598-7374</t>
  </si>
  <si>
    <t>bed stuy</t>
  </si>
  <si>
    <t>1511 atlantic ave</t>
  </si>
  <si>
    <t>co for 3 family</t>
  </si>
  <si>
    <t>347-908-7623</t>
  </si>
  <si>
    <t>114 wilson ave</t>
  </si>
  <si>
    <t>3 family</t>
  </si>
  <si>
    <t>1122 foxt st bronx</t>
  </si>
  <si>
    <t>bronx</t>
  </si>
  <si>
    <t>1252 stratford ave</t>
  </si>
  <si>
    <t>4 unit</t>
  </si>
  <si>
    <t>1022 e219 street</t>
  </si>
  <si>
    <t>5 unit</t>
  </si>
  <si>
    <t>884 rutland rd</t>
  </si>
  <si>
    <t>mixed use</t>
  </si>
  <si>
    <t>1105 cypress ave</t>
  </si>
  <si>
    <t>hempstead</t>
  </si>
  <si>
    <t>484 hempstead ave</t>
  </si>
  <si>
    <t>commercial strip</t>
  </si>
  <si>
    <t xml:space="preserve">listing agent  leon 516-581-6074 </t>
  </si>
  <si>
    <t>no vacancies, 2 double units</t>
  </si>
  <si>
    <t>broolyn</t>
  </si>
  <si>
    <t>604 e 102 street</t>
  </si>
  <si>
    <t>retail strip</t>
  </si>
  <si>
    <t>downtown bk 4 unit</t>
  </si>
  <si>
    <t>718-598-7374</t>
  </si>
  <si>
    <t>646 rogers AVE</t>
  </si>
  <si>
    <t>212-960-3371</t>
  </si>
  <si>
    <t>37 route 59 east, nyack 10960</t>
  </si>
  <si>
    <t>(201) 703-9700 x139  scott milich</t>
  </si>
  <si>
    <t>162 utica ave</t>
  </si>
  <si>
    <t>913 fulton street</t>
  </si>
  <si>
    <t>mixed use in downtown brooklyn</t>
  </si>
  <si>
    <t>780 nostrand ave</t>
  </si>
  <si>
    <t>good location but beat up with vacancies</t>
  </si>
  <si>
    <t>c/o says 2 stores and dentist plus one family on 2nd floor and one family on 3rd floor</t>
  </si>
  <si>
    <t>646-933-2619</t>
  </si>
  <si>
    <t>426 chauncey stret</t>
  </si>
  <si>
    <t>646-363-6175</t>
  </si>
  <si>
    <t>653-659 old country rd</t>
  </si>
  <si>
    <t>retail strip, broker has office on premise</t>
  </si>
  <si>
    <t>516-523-5651  james posilico</t>
  </si>
  <si>
    <t>3044 14 st</t>
  </si>
  <si>
    <t>contract being sent and owner financed only with 30% down</t>
  </si>
  <si>
    <t>516-902-0789, 718-533-4137</t>
  </si>
  <si>
    <t>42 18 34th ave</t>
  </si>
  <si>
    <t>718-360-8801</t>
  </si>
  <si>
    <t>426 chauncey st</t>
  </si>
  <si>
    <t>being rented as individul rooms</t>
  </si>
  <si>
    <t>981 halsey st</t>
  </si>
  <si>
    <t>30-20 34th street</t>
  </si>
  <si>
    <t xml:space="preserve">(646) 342-8959 </t>
  </si>
  <si>
    <t>MIXED USE</t>
  </si>
  <si>
    <t>1400 flatbush ave</t>
  </si>
  <si>
    <t>offers in but no accepted, retail is vacant, top floor monthly $1800,2nd floor vacant? Outskirts, c/o can add office on 2nd floor and keep apt</t>
  </si>
  <si>
    <t>917-482-4863</t>
  </si>
  <si>
    <t>1508 pitkin ave</t>
  </si>
  <si>
    <t>will show me.  2 vacancies, income is estimated c/o says 1st flr store, 2nd flr offices, 3rd floor apts</t>
  </si>
  <si>
    <t>718-943-3210</t>
  </si>
  <si>
    <t>863 knickerbocker ave #1</t>
  </si>
  <si>
    <t>no c/o</t>
  </si>
  <si>
    <t>20 x 67.5</t>
  </si>
  <si>
    <t>crown hieghts</t>
  </si>
  <si>
    <t>762 classon ave</t>
  </si>
  <si>
    <t>25-21 steinway street</t>
  </si>
  <si>
    <t>(646) 328-6223  ben</t>
  </si>
  <si>
    <t>maspeth</t>
  </si>
  <si>
    <t xml:space="preserve">60-01 metropolitan ave </t>
  </si>
  <si>
    <t>big property, near bus but not train</t>
  </si>
  <si>
    <t>Peter Nowik, Marek Sobolewski</t>
  </si>
  <si>
    <t>102-18 37 ave corona</t>
  </si>
  <si>
    <t>(646) 889-9988</t>
  </si>
  <si>
    <t>queens village</t>
  </si>
  <si>
    <t>215-12 91 ave</t>
  </si>
  <si>
    <t>other cell phone tower pays starting 2029</t>
  </si>
  <si>
    <t>516-279-8828  matthew shane</t>
  </si>
  <si>
    <t>2354 steinway st</t>
  </si>
  <si>
    <t>347-868-1224</t>
  </si>
  <si>
    <t>4 FAMILIES OR MORE</t>
  </si>
  <si>
    <t>1461 broadway</t>
  </si>
  <si>
    <t>25 room SRO?</t>
  </si>
  <si>
    <t xml:space="preserve">will sell as is.  Office in the back. Legally a hotel, </t>
  </si>
  <si>
    <t>347-806-8407  texted 11/29</t>
  </si>
  <si>
    <t>bushwicl</t>
  </si>
  <si>
    <t>58 wyckoff ave</t>
  </si>
  <si>
    <t>1795000, reduced to 1.65</t>
  </si>
  <si>
    <t>violations but good c/o</t>
  </si>
  <si>
    <t>46 days</t>
  </si>
  <si>
    <t xml:space="preserve">(914) 262-7664   Shaun Riney </t>
  </si>
  <si>
    <t>4?</t>
  </si>
  <si>
    <t>315 woodbine street</t>
  </si>
  <si>
    <t>no C/O. very motivated</t>
  </si>
  <si>
    <t>(203) 936-7390  Devon Benedict</t>
  </si>
  <si>
    <t>fresh meadows</t>
  </si>
  <si>
    <t>16405 65 ave</t>
  </si>
  <si>
    <t>718-626-1300</t>
  </si>
  <si>
    <t>1639 broadway</t>
  </si>
  <si>
    <t>3 FAMILIES</t>
  </si>
  <si>
    <t>1864 linden street, flushing 11385</t>
  </si>
  <si>
    <t>2/22 viewing after march 5 no c/O and has open violation from 2009</t>
  </si>
  <si>
    <t>718-710-8170 , 718-502-5141 , 718-710-8170  Marek Sobolewski</t>
  </si>
  <si>
    <t>25x70</t>
  </si>
  <si>
    <t>2101 30th ave</t>
  </si>
  <si>
    <t>temporarily de-listed but available</t>
  </si>
  <si>
    <t>29 herkimer st</t>
  </si>
  <si>
    <t>listed as a 4 fmaily but legal 3</t>
  </si>
  <si>
    <t>914-694-6070</t>
  </si>
  <si>
    <t>1226 bushwick ave</t>
  </si>
  <si>
    <t>sold</t>
  </si>
  <si>
    <t>20x75</t>
  </si>
  <si>
    <t>20x55</t>
  </si>
  <si>
    <t>2 FAMILIES</t>
  </si>
  <si>
    <t>156 martense street</t>
  </si>
  <si>
    <t>718-252-6060</t>
  </si>
  <si>
    <t>1097 madison street</t>
  </si>
  <si>
    <t>agreed to 1.15</t>
  </si>
  <si>
    <t>(516) 519-8049  Kenneth Mungin</t>
  </si>
  <si>
    <t>open house sun 2/20 1-3pm</t>
  </si>
  <si>
    <t>1639 cornelia street</t>
  </si>
  <si>
    <t>c/o is 2 family</t>
  </si>
  <si>
    <t>(631) 617-7737 johnson john thenorthstarteam@gmail.com</t>
  </si>
  <si>
    <t>20x100</t>
  </si>
  <si>
    <t>222 mofat st</t>
  </si>
  <si>
    <t>17 suydam street</t>
  </si>
  <si>
    <t>702-807-2592</t>
  </si>
  <si>
    <t>451 evergreen ave brooklyn 11221</t>
  </si>
  <si>
    <t>owner occupied</t>
  </si>
  <si>
    <t>914-885-3674  Judine YeeSing</t>
  </si>
  <si>
    <t>360 Wilson Ave #2FAMILY, Brooklyn, NY 11221</t>
  </si>
  <si>
    <r>
      <rPr>
        <b/>
        <sz val="11"/>
        <color theme="1"/>
        <rFont val="Calibri"/>
        <family val="2"/>
        <scheme val="minor"/>
      </rPr>
      <t>needs work</t>
    </r>
    <r>
      <rPr>
        <sz val="11"/>
        <color theme="1"/>
        <rFont val="Calibri"/>
        <family val="2"/>
        <scheme val="minor"/>
      </rPr>
      <t>, will make issue about agent</t>
    </r>
  </si>
  <si>
    <t>240-716-9442   leo</t>
  </si>
  <si>
    <t>1267 gates ave</t>
  </si>
  <si>
    <t>delivered vacant</t>
  </si>
  <si>
    <t>(917) 536-3632 ping</t>
  </si>
  <si>
    <t>96 Stockholm St, Brooklyn, NY 11221</t>
  </si>
  <si>
    <t>917-885-4183  Efthimios Petrou</t>
  </si>
  <si>
    <t>1367 hancock street</t>
  </si>
  <si>
    <t>needs full gut reno and owner occupied</t>
  </si>
  <si>
    <t>347-245-1850  Anthony Mottola</t>
  </si>
  <si>
    <t>72 suydam street</t>
  </si>
  <si>
    <t>2/24 LM</t>
  </si>
  <si>
    <t>(917) 689-3839  Xiang Ji</t>
  </si>
  <si>
    <t>22x95</t>
  </si>
  <si>
    <t>479 evergreen ave</t>
  </si>
  <si>
    <t>20x95</t>
  </si>
  <si>
    <t>555 evergreen ave</t>
  </si>
  <si>
    <t>1371 HANCOCK STREET</t>
  </si>
  <si>
    <t>check text message</t>
  </si>
  <si>
    <t>1224 hancock street</t>
  </si>
  <si>
    <t>anxious to sell</t>
  </si>
  <si>
    <t>(646) 320-7745 justin</t>
  </si>
  <si>
    <t>1129 Broadway, Brooklyn, NY 11221</t>
  </si>
  <si>
    <t>Essenar Group LLC 718-259-0014  Rosario Candela   Calogero Candela</t>
  </si>
  <si>
    <t>1131 jefferson ave</t>
  </si>
  <si>
    <t>718-395-1877  matthew, isaiah and michael</t>
  </si>
  <si>
    <t>17-34 Stanhope St, Ridgewood, NY 11385</t>
  </si>
  <si>
    <t>reduced to 1,080,000 from 1250000</t>
  </si>
  <si>
    <t>nmany rooms, no C/O</t>
  </si>
  <si>
    <t>good location</t>
  </si>
  <si>
    <t>917-535-4131  moinul</t>
  </si>
  <si>
    <t>1118 halsey street</t>
  </si>
  <si>
    <t>2/22 texted</t>
  </si>
  <si>
    <t>near cemetery at end of bushwick, one vacancy</t>
  </si>
  <si>
    <t>718-551-7770  benjamin</t>
  </si>
  <si>
    <t>for mom</t>
  </si>
  <si>
    <t>30 grove street</t>
  </si>
  <si>
    <t xml:space="preserve">pacific bank 4.25% for 30 year, </t>
  </si>
  <si>
    <t>646-577-5565  elliot</t>
  </si>
  <si>
    <t>appointment scheduled Tuesday 2pm</t>
  </si>
  <si>
    <t>28 grove street</t>
  </si>
  <si>
    <t>said deal gets done at 1.675   asking price is 1750000   price cut 50k on 1/31</t>
  </si>
  <si>
    <t>1455 atlantic ave</t>
  </si>
  <si>
    <t>1701 gates ave</t>
  </si>
  <si>
    <t>texted 2/13/22</t>
  </si>
  <si>
    <t>(718) 501-5292  , (718) 501-5292  Amberly Sclar   New York Realty Minimax Inc</t>
  </si>
  <si>
    <t>jerome ave</t>
  </si>
  <si>
    <t>mom's off market deal</t>
  </si>
  <si>
    <t>35-02 150TH PLACE</t>
  </si>
  <si>
    <t>579 east 168 street</t>
  </si>
  <si>
    <t>renovated and vacant</t>
  </si>
  <si>
    <t>212-362-9600 Ext. 5428</t>
  </si>
  <si>
    <t>3825 3rd ave</t>
  </si>
  <si>
    <t>17 year tax abatement</t>
  </si>
  <si>
    <t>ridgewood</t>
  </si>
  <si>
    <t>936 seneca ave</t>
  </si>
  <si>
    <t>spoke to her, sending me info</t>
  </si>
  <si>
    <t>917-683-4186  maria mejia lavilla homes</t>
  </si>
  <si>
    <t>corona</t>
  </si>
  <si>
    <t>103-20 corona ave</t>
  </si>
  <si>
    <t>illegal basement office</t>
  </si>
  <si>
    <t>1075 grant ave, 234 E 166th St</t>
  </si>
  <si>
    <t>28x100</t>
  </si>
  <si>
    <t>969 seneca ave</t>
  </si>
  <si>
    <t>texted and lm 2/14</t>
  </si>
  <si>
    <t>631-495-9105  vincent</t>
  </si>
  <si>
    <t>2952-2954 Fenton Ave</t>
  </si>
  <si>
    <t>in process of lowering taxes, emailed 2/13/22, lm 2/14</t>
  </si>
  <si>
    <t>914-282-7423 or email mlc2050@yahoo.com</t>
  </si>
  <si>
    <t>1225 union ave</t>
  </si>
  <si>
    <t>104-01 corona ave</t>
  </si>
  <si>
    <t>bay club</t>
  </si>
  <si>
    <t>11e, 2 bay club</t>
  </si>
  <si>
    <t>just bought it for 680 and trying to flip, according to tammy, door unlocked</t>
  </si>
  <si>
    <t>south facing</t>
  </si>
  <si>
    <t>(516) 575-7500 daniel tejada</t>
  </si>
  <si>
    <t>6r, 1 bay club</t>
  </si>
  <si>
    <t>(917) 428-3663  tammy blau</t>
  </si>
  <si>
    <t>8L, 2 bay club</t>
  </si>
  <si>
    <t>(917) 681-0196, tao guan</t>
  </si>
  <si>
    <t>10-T, 2 bay club</t>
  </si>
  <si>
    <t>city view</t>
  </si>
  <si>
    <t>diane agranaoff</t>
  </si>
  <si>
    <t>5s, 2 bay club</t>
  </si>
  <si>
    <t>west facing?</t>
  </si>
  <si>
    <t>PHT, 2 bay club</t>
  </si>
  <si>
    <t>(917) 699-0990  soo kim</t>
  </si>
  <si>
    <t>7c, 2 bay club</t>
  </si>
  <si>
    <t>corner north facing</t>
  </si>
  <si>
    <t>tammy blau</t>
  </si>
  <si>
    <t>16t, 2 bay club</t>
  </si>
  <si>
    <t>west facing</t>
  </si>
  <si>
    <t>(917) 582-9990, lisa lei</t>
  </si>
  <si>
    <t>SEEN NOT INTERESTED</t>
  </si>
  <si>
    <t>1692 linden st, ridgewood</t>
  </si>
  <si>
    <t>inspected in 2003 and passed inspection</t>
  </si>
  <si>
    <t>Maria Grimaldi</t>
  </si>
  <si>
    <t>5605 metropolitana ve</t>
  </si>
  <si>
    <t>nice building</t>
  </si>
  <si>
    <t>3056 12th st astoria</t>
  </si>
  <si>
    <t>was 1,600,000 and then 1.478</t>
  </si>
  <si>
    <t>occupancy for 4 car garage only</t>
  </si>
  <si>
    <t>347-242-0353, (718) 440-8162  luca diciero</t>
  </si>
  <si>
    <t>called</t>
  </si>
  <si>
    <t>468 irving ave</t>
  </si>
  <si>
    <t>no co but hpd says 3 family</t>
  </si>
  <si>
    <t>964 seneca ave brooklyn</t>
  </si>
  <si>
    <t>no c/o or violations</t>
  </si>
  <si>
    <t>176 days</t>
  </si>
  <si>
    <t>(917) 993-9379 carmela vlacich</t>
  </si>
  <si>
    <t>6685 forest ave</t>
  </si>
  <si>
    <t>reduced from 1750000, reduced again from 1.640</t>
  </si>
  <si>
    <t>347-256-7902 katarina</t>
  </si>
  <si>
    <t>19x101</t>
  </si>
  <si>
    <t>34-62 10 street</t>
  </si>
  <si>
    <t>no co but hpd says 3 family, not sure about mixed use</t>
  </si>
  <si>
    <t>516-279-8828 matthew shane</t>
  </si>
  <si>
    <t>510 macdonough street</t>
  </si>
  <si>
    <t>low rents and 1 vacancy</t>
  </si>
  <si>
    <t>718-268-5588 etan hakimi</t>
  </si>
  <si>
    <t>3020 34th st</t>
  </si>
  <si>
    <t>718-751-5799</t>
  </si>
  <si>
    <t>williamsburg</t>
  </si>
  <si>
    <t>347 union ave</t>
  </si>
  <si>
    <t>1154 bedford ave</t>
  </si>
  <si>
    <t>prospect heights</t>
  </si>
  <si>
    <t>loopnet, realtor</t>
  </si>
  <si>
    <t>120 ralph ave</t>
  </si>
  <si>
    <t>originally 1.495, reduced to 1.3</t>
  </si>
  <si>
    <t>no c/o but no violations for occupancy</t>
  </si>
  <si>
    <t>718-765-3711, daniel cohen or tony bush</t>
  </si>
  <si>
    <t>1404 hancock street</t>
  </si>
  <si>
    <t>pending</t>
  </si>
  <si>
    <t>no C/O, sro complaint</t>
  </si>
  <si>
    <t>(917) 690-6065 john</t>
  </si>
  <si>
    <t>open house Sunday 11-1pm by appt</t>
  </si>
  <si>
    <t>east new york</t>
  </si>
  <si>
    <t>172 Utica Ave, Brooklyn, NY 11213</t>
  </si>
  <si>
    <t>yossi capland</t>
  </si>
  <si>
    <t>556 wilson ave</t>
  </si>
  <si>
    <t>legal 6 family</t>
  </si>
  <si>
    <t>612 Onderdonk Ave, Flushing, NY 11385</t>
  </si>
  <si>
    <t>(516) 668-2987 tomer</t>
  </si>
  <si>
    <t>44 rockaway ave</t>
  </si>
  <si>
    <t>violations from dob and hpd, not for C/O but one hp violation for fire escape</t>
  </si>
  <si>
    <t>bed stuy neighborhood but potential in area</t>
  </si>
  <si>
    <t>718-412-1364</t>
  </si>
  <si>
    <t>1200 sterling place</t>
  </si>
  <si>
    <t>hpd says 6 units, bis not working at the moment</t>
  </si>
  <si>
    <t>718-475-4300</t>
  </si>
  <si>
    <t>realtor</t>
  </si>
  <si>
    <t>334 putnam ave</t>
  </si>
  <si>
    <t>4 unit sro</t>
  </si>
  <si>
    <t>4 sro</t>
  </si>
  <si>
    <t>103-17-19 101 street</t>
  </si>
  <si>
    <t xml:space="preserve">bullshit numbers </t>
  </si>
  <si>
    <t>100-02 37 ave corona</t>
  </si>
  <si>
    <t>(347) 688-8272  helen</t>
  </si>
  <si>
    <t>whitestone</t>
  </si>
  <si>
    <t>166-08 24 road</t>
  </si>
  <si>
    <t>sang nam promise realty</t>
  </si>
  <si>
    <t>jamaica</t>
  </si>
  <si>
    <t>109-02 guy r brewer blvd</t>
  </si>
  <si>
    <t>for sale since early ast year</t>
  </si>
  <si>
    <t>edward 917-478-7710    lisa testagrose 516-334-4333</t>
  </si>
  <si>
    <t>left message 5/17, texted 5/18</t>
  </si>
  <si>
    <t>cambria heights</t>
  </si>
  <si>
    <t>200-02 linden blvd</t>
  </si>
  <si>
    <t>212-213-7800</t>
  </si>
  <si>
    <t>378 central ave</t>
  </si>
  <si>
    <t>open violations</t>
  </si>
  <si>
    <t>516-270-5922     Zhiqun Wu   DengRong Wang</t>
  </si>
  <si>
    <t>229 Central Ave #3, Brooklyn, NY 11221</t>
  </si>
  <si>
    <t>extra apt in rear, fire in 2019</t>
  </si>
  <si>
    <t>listed since fire in 2019</t>
  </si>
  <si>
    <t xml:space="preserve">917-657-2090  Rene Ortiz </t>
  </si>
  <si>
    <t>boerum hill</t>
  </si>
  <si>
    <t>136 smith street</t>
  </si>
  <si>
    <t>516-852-2071</t>
  </si>
  <si>
    <t>713 decatur street</t>
  </si>
  <si>
    <t>listed for a year</t>
  </si>
  <si>
    <t>Haritini Pandis</t>
  </si>
  <si>
    <t>woodhaven</t>
  </si>
  <si>
    <t>79-24 jamaica ave</t>
  </si>
  <si>
    <t>631-425-1286 rob</t>
  </si>
  <si>
    <t>3024 23 street</t>
  </si>
  <si>
    <t>near mt sinai</t>
  </si>
  <si>
    <t>(347) 242-0353  luca</t>
  </si>
  <si>
    <t>astoriawaterfront</t>
  </si>
  <si>
    <t>3354 10th street</t>
  </si>
  <si>
    <t>landline lm 2/14</t>
  </si>
  <si>
    <t>left message 1/26</t>
  </si>
  <si>
    <t>(718) 626-4100 richard</t>
  </si>
  <si>
    <t>elmhurst</t>
  </si>
  <si>
    <t>8707 grand ave</t>
  </si>
  <si>
    <t>1 of units is legal basement</t>
  </si>
  <si>
    <t>646-932-3238</t>
  </si>
  <si>
    <t>676 woodward ave</t>
  </si>
  <si>
    <t>nothing special and high taxes</t>
  </si>
  <si>
    <t>516-997-0100 x 0312 christopher</t>
  </si>
  <si>
    <t>25x88.5</t>
  </si>
  <si>
    <t>5920-5922 putnam ave</t>
  </si>
  <si>
    <t>not good</t>
  </si>
  <si>
    <t>718-502-511</t>
  </si>
  <si>
    <t>ozone park</t>
  </si>
  <si>
    <t>12802 135 ave</t>
  </si>
  <si>
    <t>not good area</t>
  </si>
  <si>
    <t>516-279-8828</t>
  </si>
  <si>
    <t>too much</t>
  </si>
  <si>
    <t>229 kingston ave</t>
  </si>
  <si>
    <t>too expensive</t>
  </si>
  <si>
    <t>718-564-9505</t>
  </si>
  <si>
    <t>275 s. broadway</t>
  </si>
  <si>
    <t>1343 dekalb ave</t>
  </si>
  <si>
    <t>brooklyn microfilm address  - records request website https://a810-dobnow.nyc.gov/publish/BISPortal/index.html#!/dashBoard</t>
  </si>
  <si>
    <t>168 days</t>
  </si>
  <si>
    <t xml:space="preserve">(917) 577-9256   ha lam </t>
  </si>
  <si>
    <t>ASTORIA</t>
  </si>
  <si>
    <t>3814 27 street</t>
  </si>
  <si>
    <t>vacancies</t>
  </si>
  <si>
    <t>415 Wilson Ave, Brooklyn, NY 11221</t>
  </si>
  <si>
    <t>surrounding properties are questionable</t>
  </si>
  <si>
    <t>(917) 399-6384 thomas</t>
  </si>
  <si>
    <t>open house sun 2/20 1pm</t>
  </si>
  <si>
    <t>3024 23rd st astoria</t>
  </si>
  <si>
    <t>clean c/o, problem area.  same agent as 3056 12th street</t>
  </si>
  <si>
    <t>may 1 2021</t>
  </si>
  <si>
    <t>347-242-0353, (718) 440-8162 luca</t>
  </si>
  <si>
    <t>1376 jefferson ave</t>
  </si>
  <si>
    <t>needs a lot of work, 1st and 2nd floor</t>
  </si>
  <si>
    <t>Jevon Gratineau</t>
  </si>
  <si>
    <t>4/3 open house 3:30-4:30</t>
  </si>
  <si>
    <t>14A Stockholm St, Brooklyn, NY 11221</t>
  </si>
  <si>
    <t>2nd flr airbnb</t>
  </si>
  <si>
    <t>347-665-2102  Cecilia Yllescas</t>
  </si>
  <si>
    <t>14 stockholm street</t>
  </si>
  <si>
    <t>price cut 110k on 1/25</t>
  </si>
  <si>
    <t>(347) 665-2102  Cecilia Yllescas</t>
  </si>
  <si>
    <t>Tuesday 11am</t>
  </si>
  <si>
    <t>did not see, higher taxes</t>
  </si>
  <si>
    <t>(732) 232-4543 danielle</t>
  </si>
  <si>
    <t>447 Stockholm St, Flushing, NY 11385</t>
  </si>
  <si>
    <t>did not see, not enough net income</t>
  </si>
  <si>
    <t>(347) 479-0032  jesus magana</t>
  </si>
  <si>
    <t xml:space="preserve">open house 2/13 </t>
  </si>
  <si>
    <t>astoria/lic</t>
  </si>
  <si>
    <t>3311 36 ave</t>
  </si>
  <si>
    <t>was 1.68 and price drop, low rent</t>
  </si>
  <si>
    <t>(631) 704-4704  Thomas V Pillari</t>
  </si>
  <si>
    <t>NOT INTERESTED</t>
  </si>
  <si>
    <t>169 irving ave</t>
  </si>
  <si>
    <t>992 jefferson ave brooklyn 11221</t>
  </si>
  <si>
    <t>big violations and overbuilt</t>
  </si>
  <si>
    <t>27x100</t>
  </si>
  <si>
    <t>1876a fulton street</t>
  </si>
  <si>
    <t>100% leased</t>
  </si>
  <si>
    <t>646-455-1205 ethan</t>
  </si>
  <si>
    <t>680 hart street</t>
  </si>
  <si>
    <t>will call back</t>
  </si>
  <si>
    <t>Marcin D Godlewski</t>
  </si>
  <si>
    <t>Thursday 4pm</t>
  </si>
  <si>
    <t>863 knickerbocker ave</t>
  </si>
  <si>
    <t>limited upside, not great location</t>
  </si>
  <si>
    <t>Hila Peled Team</t>
  </si>
  <si>
    <t>7615 47 ave</t>
  </si>
  <si>
    <t>cannot co-broke</t>
  </si>
  <si>
    <t>646-853-8742  monira</t>
  </si>
  <si>
    <t>370 wilson ave</t>
  </si>
  <si>
    <t>646-265-6580</t>
  </si>
  <si>
    <t>1226 myrtle ave</t>
  </si>
  <si>
    <t>was 1.2, then increased to 1.3, then decreased to 1.2 again</t>
  </si>
  <si>
    <t>left message</t>
  </si>
  <si>
    <t>(718) 593-9825   matthew schnepf</t>
  </si>
  <si>
    <t>1094 bushwick ave</t>
  </si>
  <si>
    <t>Dob shows as a 2 family</t>
  </si>
  <si>
    <t>347-422-4332    Diana Sharon Sanchez</t>
  </si>
  <si>
    <t>open house 2/9 7:30-8</t>
  </si>
  <si>
    <t>16-66 stephen street</t>
  </si>
  <si>
    <t>many complaints for illegal use</t>
  </si>
  <si>
    <t>college point</t>
  </si>
  <si>
    <t>115-23 14 road</t>
  </si>
  <si>
    <t>ILLEGAL USE</t>
  </si>
  <si>
    <t>276 cornelia street</t>
  </si>
  <si>
    <t>legal 2 illegal conversiion to 3</t>
  </si>
  <si>
    <t>631-944-2710  ralph</t>
  </si>
  <si>
    <t>DE-LISTED or SOLD</t>
  </si>
  <si>
    <t>across from old elmhurst condo</t>
  </si>
  <si>
    <t>646-853-8742</t>
  </si>
  <si>
    <t>24x100</t>
  </si>
  <si>
    <t>24x55</t>
  </si>
  <si>
    <t>1236 31st drive</t>
  </si>
  <si>
    <t>gut reno, in contract</t>
  </si>
  <si>
    <t>917-882-4238  carmela vlacich</t>
  </si>
  <si>
    <t>1813 Madison St, Flushing, NY 11385</t>
  </si>
  <si>
    <t>4/6/22 HAS MANY OFFERS</t>
  </si>
  <si>
    <t xml:space="preserve">929-988-3399  peter </t>
  </si>
  <si>
    <t>702 seneca ave</t>
  </si>
  <si>
    <t>398 woodbine street</t>
  </si>
  <si>
    <t>vacant</t>
  </si>
  <si>
    <t>possible open house</t>
  </si>
  <si>
    <t>(833) 443-6969 erion</t>
  </si>
  <si>
    <t>1582 dekalb ave</t>
  </si>
  <si>
    <t>pending, 3 free market and 3 rent stabilized</t>
  </si>
  <si>
    <t>Evergreen Realty &amp; Investments</t>
  </si>
  <si>
    <t>25x100</t>
  </si>
  <si>
    <t>(347) 245-1850  Anthony Mottola  crifasi real eastate</t>
  </si>
  <si>
    <t>277 Starr St, Brooklyn, NY 11237</t>
  </si>
  <si>
    <t xml:space="preserve">646-575-9102  718-923-8001  angelina </t>
  </si>
  <si>
    <t>291 Palmetto St, Brooklyn, NY 11237</t>
  </si>
  <si>
    <t>in contract</t>
  </si>
  <si>
    <t>(516) 558-0160 , elver moran</t>
  </si>
  <si>
    <t>9 menahan street</t>
  </si>
  <si>
    <t>vacant?</t>
  </si>
  <si>
    <t>(347) 908-7623   robert shiryak</t>
  </si>
  <si>
    <t>1342 gates ave</t>
  </si>
  <si>
    <t>contract</t>
  </si>
  <si>
    <t>(734) 660-4753 justine</t>
  </si>
  <si>
    <t>2700 (20x45)</t>
  </si>
  <si>
    <t>312 bleecker street</t>
  </si>
  <si>
    <t>lm 2/14</t>
  </si>
  <si>
    <t>917-577-8694  ed meltser</t>
  </si>
  <si>
    <t>3?</t>
  </si>
  <si>
    <t>677 hart street</t>
  </si>
  <si>
    <t>tiny units</t>
  </si>
  <si>
    <t>meena ziabari</t>
  </si>
  <si>
    <t>open house sat 2/12  12-1:30</t>
  </si>
  <si>
    <t>482 central ave</t>
  </si>
  <si>
    <t>(917) 968-6009  JACKIE CRUZ</t>
  </si>
  <si>
    <t>?</t>
  </si>
  <si>
    <t>210 devoe st brooklyn</t>
  </si>
  <si>
    <t>SOLD</t>
  </si>
  <si>
    <t>being delivered vacant</t>
  </si>
  <si>
    <t>peter  917-453-3359</t>
  </si>
  <si>
    <t>23x75</t>
  </si>
  <si>
    <t>25-39 32 street</t>
  </si>
  <si>
    <t>31 days</t>
  </si>
  <si>
    <t>joseph vaccaro 917-577-6287</t>
  </si>
  <si>
    <t>1204 30th dr astoria</t>
  </si>
  <si>
    <t>639 hart street</t>
  </si>
  <si>
    <t>left messge</t>
  </si>
  <si>
    <t>1 year</t>
  </si>
  <si>
    <t>(718) 335-4040 Mery Nunez</t>
  </si>
  <si>
    <t>6701 forest ave</t>
  </si>
  <si>
    <t>237 madison street</t>
  </si>
  <si>
    <t>renovated and rented, trashy people on the corner</t>
  </si>
  <si>
    <t>71 days</t>
  </si>
  <si>
    <t>917-880-8660 jerry leung</t>
  </si>
  <si>
    <t>jerry showed the unit. 11 bedroom legal 2 fam</t>
  </si>
  <si>
    <t>1444 dekalb ave</t>
  </si>
  <si>
    <t>high taxes and vacant</t>
  </si>
  <si>
    <t>dan brady   917-202-5609</t>
  </si>
  <si>
    <t>170 monroe street</t>
  </si>
  <si>
    <t>renovated, best location of the bed stuy properties, small rooms</t>
  </si>
  <si>
    <t>121 days</t>
  </si>
  <si>
    <t>john mcsherry  610-805-9699,  516-307-9406</t>
  </si>
  <si>
    <t>190 wyckoff ave</t>
  </si>
  <si>
    <t>in contract buT BUYERS THINK IT IS RENT STABILIZED</t>
  </si>
  <si>
    <t xml:space="preserve">jason sciulara (917) 440-9356, 718-763-4110 </t>
  </si>
  <si>
    <t>387 nostrand ave</t>
  </si>
  <si>
    <t>might be re-listing</t>
  </si>
  <si>
    <t>sophia hightower 718-864-4994</t>
  </si>
  <si>
    <t>379 nostrand ave</t>
  </si>
  <si>
    <t>renovated, basement has no windows</t>
  </si>
  <si>
    <t>57 days</t>
  </si>
  <si>
    <t>joe (yosef) brikman</t>
  </si>
  <si>
    <t>DONE</t>
  </si>
  <si>
    <t>677 seneca ace</t>
  </si>
  <si>
    <t>purchased in 2000 for 206k, listed since 2020.  right near train, vacant store, lots of violations but closed, CO okay</t>
  </si>
  <si>
    <t xml:space="preserve">(347) 432-5413 ghislaine </t>
  </si>
  <si>
    <t>833 Bushwick Ave #1I, Brooklyn, NY 11221</t>
  </si>
  <si>
    <t>claims they used to get over 10k rent</t>
  </si>
  <si>
    <t>702-807-2592  moti oknin</t>
  </si>
  <si>
    <t>25x87</t>
  </si>
  <si>
    <t>14-31 30 drive</t>
  </si>
  <si>
    <t>sending the rent roll</t>
  </si>
  <si>
    <t>MD J Abedin</t>
  </si>
  <si>
    <t>158 suydam street</t>
  </si>
  <si>
    <t>could not get in the first time I had appt</t>
  </si>
  <si>
    <t>347-259-9518  shirley,  347-969-5366 , 347-233-4907  Santiago Coste</t>
  </si>
  <si>
    <t>1125 (45x25)</t>
  </si>
  <si>
    <t>26-27 28th st</t>
  </si>
  <si>
    <t>texted 2/14</t>
  </si>
  <si>
    <t>(646) 530-3224  minas styponias</t>
  </si>
  <si>
    <t>358 central ave</t>
  </si>
  <si>
    <t>accepted offer</t>
  </si>
  <si>
    <t>(917) 238-5609  Margarita Rodriguez  winzone realty</t>
  </si>
  <si>
    <t>3 garage spaces</t>
  </si>
  <si>
    <t>streeteasy</t>
  </si>
  <si>
    <t>82 central ave</t>
  </si>
  <si>
    <t>megan@brickandmortar.com</t>
  </si>
  <si>
    <t>917-822-2474 megan   (718) 599-0869   Brick &amp; Mortar Llc, Limited Liability Broker, 135 North 7th Street, Brooklyn NY 11249</t>
  </si>
  <si>
    <t>Sunday 1pm</t>
  </si>
  <si>
    <t>25X100</t>
  </si>
  <si>
    <t>fuchs 75% at 3.75-4%  5+5 year</t>
  </si>
  <si>
    <t>764 seneca ave</t>
  </si>
  <si>
    <t>rafey@rynyc.com</t>
  </si>
  <si>
    <t>917-703-3737</t>
  </si>
  <si>
    <t>need pre-approval to see</t>
  </si>
  <si>
    <t>just listed</t>
  </si>
  <si>
    <t>richard hall 917-975-7370</t>
  </si>
  <si>
    <t>284 suydam street</t>
  </si>
  <si>
    <t xml:space="preserve">(914) 262-7664   alex and mike - Shaun Riney </t>
  </si>
  <si>
    <t>25X75</t>
  </si>
  <si>
    <t>180 suydam street</t>
  </si>
  <si>
    <t>(718) 344-2668 doran</t>
  </si>
  <si>
    <t>12-04 30 drive</t>
  </si>
  <si>
    <t>(718) 932-7575 ANGELA KONTIS</t>
  </si>
  <si>
    <t>246 saint nicholas ave</t>
  </si>
  <si>
    <t>(833) 443-6969  erion</t>
  </si>
  <si>
    <t>11-33 30 drive</t>
  </si>
  <si>
    <t>(917) 370-3524 nahid mollah</t>
  </si>
  <si>
    <t>14-46 30th road</t>
  </si>
  <si>
    <t>2/25/21 originally listed at 1.6</t>
  </si>
  <si>
    <t>Linh T Ho</t>
  </si>
  <si>
    <t>east williamsburg</t>
  </si>
  <si>
    <t>63 white street</t>
  </si>
  <si>
    <t>(347) 543-2791 yan</t>
  </si>
  <si>
    <t>16-60 stephen street</t>
  </si>
  <si>
    <t>612 onderdonk</t>
  </si>
  <si>
    <t>tomer.shmuel@massada.com</t>
  </si>
  <si>
    <t>(516) 668-2987 tomer shmuel</t>
  </si>
  <si>
    <t>25x65, 3250 sq ft</t>
  </si>
  <si>
    <t>1933 greene ave</t>
  </si>
  <si>
    <t>(718) 456-1400  Debra A Bianco</t>
  </si>
  <si>
    <t>bed stuy south</t>
  </si>
  <si>
    <t>289 putnam ave</t>
  </si>
  <si>
    <t>(917) 650-4910 julie kirkland</t>
  </si>
  <si>
    <t>43 brevoort Pl</t>
  </si>
  <si>
    <t>5/20/21 at 2.1</t>
  </si>
  <si>
    <t>917-975-8809</t>
  </si>
  <si>
    <t>2 saint nicholas ave #71</t>
  </si>
  <si>
    <t>612 woodward ave</t>
  </si>
  <si>
    <t>prefers cash offers</t>
  </si>
  <si>
    <t>they emailed details, looks beat up want to sell as is</t>
  </si>
  <si>
    <t>917-818-4471</t>
  </si>
  <si>
    <t>25x89</t>
  </si>
  <si>
    <t>25x60</t>
  </si>
  <si>
    <t>94.5 guernsey street</t>
  </si>
  <si>
    <t>yuval 646-436-5625</t>
  </si>
  <si>
    <t>17x100</t>
  </si>
  <si>
    <t xml:space="preserve">1450 livable sq feet, 2166 gross </t>
  </si>
  <si>
    <t>235 jackson street</t>
  </si>
  <si>
    <t>36-37 34 street</t>
  </si>
  <si>
    <t>514 grand street</t>
  </si>
  <si>
    <t>25 conselyea street</t>
  </si>
  <si>
    <t>has cash offer out but might fall through</t>
  </si>
  <si>
    <t xml:space="preserve"> 917-524-5919  Danny Duffoo</t>
  </si>
  <si>
    <t>314 harman street</t>
  </si>
  <si>
    <t>279 saint nicholas ave</t>
  </si>
  <si>
    <t>CASH ONLY OR NO MORTGAGE CONTIGENCY, owner mortgaged total price and wont go down</t>
  </si>
  <si>
    <t>646-373-7944 daniel,  emma barattini (646) 838-1378</t>
  </si>
  <si>
    <t>developing neighborhood</t>
  </si>
  <si>
    <t>20x90</t>
  </si>
  <si>
    <t>20x50</t>
  </si>
  <si>
    <t>LIC</t>
  </si>
  <si>
    <t>2124 45 ave #6</t>
  </si>
  <si>
    <t>SRO</t>
  </si>
  <si>
    <t>(347) 539-0052 alina</t>
  </si>
  <si>
    <t>3216 31st ave</t>
  </si>
  <si>
    <t>1 day</t>
  </si>
  <si>
    <t xml:space="preserve">917-578-7165  bouklis group </t>
  </si>
  <si>
    <t>saw it 6/15,  2nd floor renovated, rest needs work</t>
  </si>
  <si>
    <t>237  boerum street</t>
  </si>
  <si>
    <t>kind of in contract</t>
  </si>
  <si>
    <t xml:space="preserve">(917) 361-5559 THONY REVELO  </t>
  </si>
  <si>
    <t>25x68</t>
  </si>
  <si>
    <t>2970  (22*45)</t>
  </si>
  <si>
    <t>229 central ave #3</t>
  </si>
  <si>
    <t>illegal apartment</t>
  </si>
  <si>
    <t>119 lefferts place</t>
  </si>
  <si>
    <t>vivana johnson russell</t>
  </si>
  <si>
    <t>20x97</t>
  </si>
  <si>
    <t>1023-1025 willoughby ave</t>
  </si>
  <si>
    <t>may need money for renovations</t>
  </si>
  <si>
    <t>5 days</t>
  </si>
  <si>
    <t>(917) 204-1396, 718-899-7000   Cherry S Taylor</t>
  </si>
  <si>
    <t>1002 flushing avenue</t>
  </si>
  <si>
    <t>1 owner occupied delivered vacant</t>
  </si>
  <si>
    <t>343 menahan street</t>
  </si>
  <si>
    <t>contacted 8/20 ,waioting for response</t>
  </si>
  <si>
    <t>over a year</t>
  </si>
  <si>
    <t xml:space="preserve">(212) 915-7234 brendan maddigan  </t>
  </si>
  <si>
    <t>101 skillman ave</t>
  </si>
  <si>
    <t>open house Saturday 1-3</t>
  </si>
  <si>
    <t>joseph crifasi (718) 305-4610 , 718-821-5999</t>
  </si>
  <si>
    <t>3541 32 street</t>
  </si>
  <si>
    <t>38-14 27 street</t>
  </si>
  <si>
    <t>10/1/2020 at 1.6 million</t>
  </si>
  <si>
    <t xml:space="preserve">
William Beltran  (646) 238-6261</t>
  </si>
  <si>
    <t>1007 willoughby ave</t>
  </si>
  <si>
    <t>august 5/2021</t>
  </si>
  <si>
    <t>646-321-0186</t>
  </si>
  <si>
    <t>1463 fulton street</t>
  </si>
  <si>
    <t>212-913-9058  Joshua Golan</t>
  </si>
  <si>
    <t>501 onderdonk AVE ridgwewood and 18-62 Greene ave</t>
  </si>
  <si>
    <t xml:space="preserve">347-539-0052 alina    </t>
  </si>
  <si>
    <t>spoke to her and will call me back with details, concerned about tenant occupying 2 floors</t>
  </si>
  <si>
    <t>141 nassau ave</t>
  </si>
  <si>
    <t xml:space="preserve">718-475-4538 </t>
  </si>
  <si>
    <t>vacancies around</t>
  </si>
  <si>
    <t>2 offices</t>
  </si>
  <si>
    <t>6, 3 free market</t>
  </si>
  <si>
    <t>59 devoe street</t>
  </si>
  <si>
    <t>paula manna 917-324-1340</t>
  </si>
  <si>
    <t>WILLIAMSBURG</t>
  </si>
  <si>
    <t>427 metropolitan ave</t>
  </si>
  <si>
    <t>next to highway and unparkable street</t>
  </si>
  <si>
    <t>86 days</t>
  </si>
  <si>
    <t>kristin scanlon   (646) 599-5649</t>
  </si>
  <si>
    <t>65 scholes street</t>
  </si>
  <si>
    <t>28 forrest street</t>
  </si>
  <si>
    <t>high ceilings near sumner houses</t>
  </si>
  <si>
    <t>136 days</t>
  </si>
  <si>
    <t xml:space="preserve">  (347) 476-5995   Ahsan Haque</t>
  </si>
  <si>
    <t>THURSDAY 11:30</t>
  </si>
  <si>
    <t>304 leonard street</t>
  </si>
  <si>
    <t>maria (917) 468-0678</t>
  </si>
  <si>
    <t>texted 8/12</t>
  </si>
  <si>
    <t>656 classon ave</t>
  </si>
  <si>
    <t>good property but highest taxes</t>
  </si>
  <si>
    <t>boucha 718-629-8060</t>
  </si>
  <si>
    <t>3210 35 street</t>
  </si>
  <si>
    <t>rent stabilized</t>
  </si>
  <si>
    <t>30 days</t>
  </si>
  <si>
    <t>maria botsios - 917-301-7283</t>
  </si>
  <si>
    <t xml:space="preserve">Monday at </t>
  </si>
  <si>
    <t>beorum himm</t>
  </si>
  <si>
    <t>371 Douglass street</t>
  </si>
  <si>
    <t>in contract above ask</t>
  </si>
  <si>
    <t>37 days</t>
  </si>
  <si>
    <t>exr 305-915-4468</t>
  </si>
  <si>
    <t>20x45</t>
  </si>
  <si>
    <t>sunnyside</t>
  </si>
  <si>
    <t>50-12 39 ave</t>
  </si>
  <si>
    <t>646-948-4222</t>
  </si>
  <si>
    <t>outside only 6/12</t>
  </si>
  <si>
    <t>138-69 FRANCIS LEWIS BLVD</t>
  </si>
  <si>
    <t>moms friend</t>
  </si>
  <si>
    <t>115-23 14th road</t>
  </si>
  <si>
    <t>2549 18 street</t>
  </si>
  <si>
    <t>long tim</t>
  </si>
  <si>
    <t>michael 646-387-1754</t>
  </si>
  <si>
    <t>404 onderdonk ave</t>
  </si>
  <si>
    <t>joyce  917-306-5735</t>
  </si>
  <si>
    <t>552 central ave</t>
  </si>
  <si>
    <t>917-567-3151</t>
  </si>
  <si>
    <t>691 hart street</t>
  </si>
  <si>
    <t>18 days</t>
  </si>
  <si>
    <t xml:space="preserve"> (718) 260-6443  Bergen Basin Realty</t>
  </si>
  <si>
    <t>brooklyn</t>
  </si>
  <si>
    <t>385 nostrand ave</t>
  </si>
  <si>
    <t>pulled off the market</t>
  </si>
  <si>
    <t>917-952-0264</t>
  </si>
  <si>
    <t>20x80</t>
  </si>
  <si>
    <t>1711 grove street</t>
  </si>
  <si>
    <t>many offers already</t>
  </si>
  <si>
    <t xml:space="preserve">917-806-7040 , (718) 429-4400 victor weinberger  </t>
  </si>
  <si>
    <t>21 x 100</t>
  </si>
  <si>
    <t>139 nevins street</t>
  </si>
  <si>
    <t xml:space="preserve">718-395-1877  Matthew Cosentino, Remi Norris </t>
  </si>
  <si>
    <t>25 x 100</t>
  </si>
  <si>
    <t>25 x 52</t>
  </si>
  <si>
    <t>382 troutman street</t>
  </si>
  <si>
    <t>all cash deals only</t>
  </si>
  <si>
    <t>(347) 318-3595  Nooklyn Nyc Llc, Real Estate Principal Office, 28 Scott Ave Ste 106, Brooklyn NY 11385.</t>
  </si>
  <si>
    <t>127 george street</t>
  </si>
  <si>
    <t>81 days</t>
  </si>
  <si>
    <t xml:space="preserve">646-436-5625, 212-913-9058    yuval vidal </t>
  </si>
  <si>
    <t>446 harman street</t>
  </si>
  <si>
    <t>only all cash deals</t>
  </si>
  <si>
    <t xml:space="preserve">718-704-1678, 347-869-3097 CLEMENT GRIMMOND </t>
  </si>
  <si>
    <t>390 troutman street</t>
  </si>
  <si>
    <t xml:space="preserve">646-403-0661   franco rinaldi  </t>
  </si>
  <si>
    <t>990 hart street</t>
  </si>
  <si>
    <t>15 days</t>
  </si>
  <si>
    <t xml:space="preserve">917-209-3034, (718) 659-0202Neal Khoorchand  </t>
  </si>
  <si>
    <t>12 wilson ave</t>
  </si>
  <si>
    <t>need tax and rent roll, SRO?</t>
  </si>
  <si>
    <t xml:space="preserve">646-838-1378    Emma Barattini  </t>
  </si>
  <si>
    <t>studios or SROs?</t>
  </si>
  <si>
    <t>413 greene ave</t>
  </si>
  <si>
    <t xml:space="preserve">917-450-4341  michael feldman  </t>
  </si>
  <si>
    <t>8, 4 two bedrooms</t>
  </si>
  <si>
    <t>25-43 34 street</t>
  </si>
  <si>
    <t>sold  1190000</t>
  </si>
  <si>
    <t>6 days</t>
  </si>
  <si>
    <t>christine whiteman</t>
  </si>
  <si>
    <t>bed-stuy</t>
  </si>
  <si>
    <t>431 willoughby ave</t>
  </si>
  <si>
    <t>718-486-4429</t>
  </si>
  <si>
    <t>3 offices</t>
  </si>
  <si>
    <t>clinton hill</t>
  </si>
  <si>
    <t>274 Hall Street,</t>
  </si>
  <si>
    <t>dan brady 917-202-5609</t>
  </si>
  <si>
    <t>1-vacant</t>
  </si>
  <si>
    <t>52 russell street</t>
  </si>
  <si>
    <t>917-279-0177</t>
  </si>
  <si>
    <t>6/1 lm</t>
  </si>
  <si>
    <t>zillow 188 days</t>
  </si>
  <si>
    <t>46 mcguinness blvd</t>
  </si>
  <si>
    <t>jack chin</t>
  </si>
  <si>
    <t>contacted 5/12</t>
  </si>
  <si>
    <t>34x50</t>
  </si>
  <si>
    <t>160 guernsey street</t>
  </si>
  <si>
    <t>16x35</t>
  </si>
  <si>
    <t>gowanus brooklyn</t>
  </si>
  <si>
    <t>461 3rd Ave</t>
  </si>
  <si>
    <t>631-466-1399</t>
  </si>
  <si>
    <t>one residential not rented, taxes unkown</t>
  </si>
  <si>
    <t>brownsville</t>
  </si>
  <si>
    <t>622 chester st</t>
  </si>
  <si>
    <t>sully klein 347-243-8776</t>
  </si>
  <si>
    <t>cannot see it but have video tour and details</t>
  </si>
  <si>
    <t>mrs han</t>
  </si>
  <si>
    <t>743 liberty ave</t>
  </si>
  <si>
    <t>215-21 jamaica ave</t>
  </si>
  <si>
    <t>anita 718-309-6819</t>
  </si>
  <si>
    <t>saw it 5/23</t>
  </si>
  <si>
    <t xml:space="preserve">86 mclean ave </t>
  </si>
  <si>
    <t>howard/hanna rand realty 718-810-1273, 914-964-2002</t>
  </si>
  <si>
    <t xml:space="preserve">saw it 5/25 at 12 noon, interesting property but 2 vacancies </t>
  </si>
  <si>
    <t>357 legion street</t>
  </si>
  <si>
    <t>516-783-5600, 516-279-8828</t>
  </si>
  <si>
    <t>10744 inwood street</t>
  </si>
  <si>
    <t xml:space="preserve">Jashim Chowdhury 347-200-0567  718-262-0205 </t>
  </si>
  <si>
    <t>missed open house appt</t>
  </si>
  <si>
    <t>flushing</t>
  </si>
  <si>
    <t>13645 35 ave</t>
  </si>
  <si>
    <t>xiao zheng, jamie and connie real estate group</t>
  </si>
  <si>
    <t>yes</t>
  </si>
  <si>
    <t>7606 rockaway blvd</t>
  </si>
  <si>
    <t>Sergey Babayev 646-267-3979</t>
  </si>
  <si>
    <t>woodside</t>
  </si>
  <si>
    <t>6721 roosevelt ave</t>
  </si>
  <si>
    <t>morshed hoque  917-561-9563</t>
  </si>
  <si>
    <t>214-55 jamaica ave</t>
  </si>
  <si>
    <t>samia or katarina  718-786-5050 x 235</t>
  </si>
  <si>
    <t>4711 38 street</t>
  </si>
  <si>
    <t>abra nicolle  718-564-9829</t>
  </si>
  <si>
    <t>31 days, price reduced 120k, was originally listed march of last year and de-listed</t>
  </si>
  <si>
    <t>3722 parsons blvd</t>
  </si>
  <si>
    <t>E Realty International Corp
Hsin Yuan Yang</t>
  </si>
  <si>
    <t>148-06 90 ave</t>
  </si>
  <si>
    <t>George Aponte,  Guy T Barbieri     BERKSHIRE HATHAWAY</t>
  </si>
  <si>
    <t>65 days on market</t>
  </si>
  <si>
    <t>80-30 jamaica ave</t>
  </si>
  <si>
    <t>Kammy Xiao Nguyen   keller williams landmark II</t>
  </si>
  <si>
    <t>172 days on zillow</t>
  </si>
  <si>
    <t>43-20 greenpoint ave</t>
  </si>
  <si>
    <t>ren (347) 220-8888 century titan group</t>
  </si>
  <si>
    <t>if does not find anything for a 1031 then owner wont sell</t>
  </si>
  <si>
    <t>132 saint nicholas ave</t>
  </si>
  <si>
    <t>heloisa germano 917-669-1156</t>
  </si>
  <si>
    <t>539 metropolitan ave</t>
  </si>
  <si>
    <t>in contract, was listed 213</t>
  </si>
  <si>
    <t>John Bataille 516-817-6754</t>
  </si>
  <si>
    <t>south williamsburg</t>
  </si>
  <si>
    <t>406 broadway</t>
  </si>
  <si>
    <t>relisted several times from 2019 starting at 3.2 mil</t>
  </si>
  <si>
    <t>aaron ram (917) 578-9622</t>
  </si>
  <si>
    <t>neighborheood not good</t>
  </si>
  <si>
    <t>155 s oxford street #3</t>
  </si>
  <si>
    <t>46 days with 75k price increase</t>
  </si>
  <si>
    <t>rong yu (917) 807-4088</t>
  </si>
  <si>
    <t>236a putnam ave</t>
  </si>
  <si>
    <t>ben indiviglia</t>
  </si>
  <si>
    <t>no interior access</t>
  </si>
  <si>
    <t>767 grand street</t>
  </si>
  <si>
    <t>195 saint nicholas ave</t>
  </si>
  <si>
    <t>20x45 , 2700</t>
  </si>
  <si>
    <t xml:space="preserve">243 starr streat </t>
  </si>
  <si>
    <t>1133 30th dr astoria</t>
  </si>
  <si>
    <t>OFF MARKET</t>
  </si>
  <si>
    <t>645 days</t>
  </si>
  <si>
    <t>(917) 370-3524 nahid</t>
  </si>
  <si>
    <t>3203 35 ave astoria</t>
  </si>
  <si>
    <t>3637 34th st long island city</t>
  </si>
  <si>
    <t>april 1 2021</t>
  </si>
  <si>
    <t>441 metropolitan ave brooklyn</t>
  </si>
  <si>
    <t>108 flushing ave brooklyn</t>
  </si>
  <si>
    <t>179 kingsland ave brooklyn</t>
  </si>
  <si>
    <t>ORIGINAL TABLE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</si>
  <si>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</si>
  <si>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</si>
  <si>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</si>
  <si>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</si>
  <si>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</si>
  <si>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</si>
  <si>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</si>
  <si>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</si>
  <si>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</si>
  <si>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</si>
  <si>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</si>
  <si>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</si>
  <si>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</si>
  <si>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</si>
  <si>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</si>
  <si>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</si>
  <si>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</si>
  <si>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</si>
  <si>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</si>
  <si>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</si>
  <si>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</si>
  <si>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</si>
  <si>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</si>
  <si>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</si>
  <si>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</si>
  <si>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</si>
  <si>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</si>
  <si>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</si>
  <si>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</si>
  <si>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</si>
  <si>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</si>
  <si>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</si>
  <si>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Cleared formatting</t>
  </si>
  <si>
    <t>Concatenated first 3 rows for headers</t>
  </si>
  <si>
    <t>CONCAT(A14," ",A15," ",A16)</t>
  </si>
  <si>
    <t>Exported data to Power Query</t>
  </si>
  <si>
    <t>removed null values</t>
  </si>
  <si>
    <t>selected column data types</t>
  </si>
  <si>
    <t>deleted unnecessary columns</t>
  </si>
  <si>
    <t>Brooklyn</t>
  </si>
  <si>
    <t>added conditional columns</t>
  </si>
  <si>
    <t>Microsoft Excel</t>
  </si>
  <si>
    <t>added index column</t>
  </si>
  <si>
    <t>Queens</t>
  </si>
  <si>
    <t>Bronx</t>
  </si>
  <si>
    <t>post power query cleaning</t>
  </si>
  <si>
    <t>Borough</t>
  </si>
  <si>
    <t>Property ID</t>
  </si>
  <si>
    <t>Address</t>
  </si>
  <si>
    <t>Price</t>
  </si>
  <si>
    <t>Taxes</t>
  </si>
  <si>
    <t>Total Expenses</t>
  </si>
  <si>
    <t>Cap Rate</t>
  </si>
  <si>
    <t>Conditional Formatting</t>
  </si>
  <si>
    <t>Price Per Unit</t>
  </si>
  <si>
    <t>color scales</t>
  </si>
  <si>
    <t>Steps Taken</t>
  </si>
  <si>
    <t>1133 30th dr Queens</t>
  </si>
  <si>
    <t>3203 35 ave Queens</t>
  </si>
  <si>
    <t>filled in necessary missing data</t>
  </si>
  <si>
    <t xml:space="preserve">Queens </t>
  </si>
  <si>
    <t>Cmrcl. Units</t>
  </si>
  <si>
    <t>Rsdtl. Units</t>
  </si>
  <si>
    <t>Monthly Expenses</t>
  </si>
  <si>
    <t>357 Legion Street</t>
  </si>
  <si>
    <t>743 Liberty Ave</t>
  </si>
  <si>
    <t xml:space="preserve">86 Mclean Ave </t>
  </si>
  <si>
    <t>1235 Pacific Street</t>
  </si>
  <si>
    <t>622 Chester St</t>
  </si>
  <si>
    <t>103-17-19 101 Street</t>
  </si>
  <si>
    <t>215-21 Jamaica Ave</t>
  </si>
  <si>
    <t>10744 Inwood Street</t>
  </si>
  <si>
    <t>1508 Pitkin Ave</t>
  </si>
  <si>
    <t>132 Saint Nicholas Ave</t>
  </si>
  <si>
    <t>2276 Atlantic Ave</t>
  </si>
  <si>
    <t>115-23 14 Road</t>
  </si>
  <si>
    <t>79-24 Jamaica Ave</t>
  </si>
  <si>
    <t>138-69 Francis Lewis Blvd</t>
  </si>
  <si>
    <t>1118 Halsey Street</t>
  </si>
  <si>
    <t>109-02 Guy R Brewer Blvd</t>
  </si>
  <si>
    <t>1094 Bushwick Ave</t>
  </si>
  <si>
    <t>552 Central Ave</t>
  </si>
  <si>
    <t>579 East 168 Street</t>
  </si>
  <si>
    <t>12802 135 Ave</t>
  </si>
  <si>
    <t>7606 Rockaway Blvd</t>
  </si>
  <si>
    <t>385 Nostrand Ave</t>
  </si>
  <si>
    <t>82 Central Ave</t>
  </si>
  <si>
    <t>7615 47 Ave</t>
  </si>
  <si>
    <t>378 Central Ave</t>
  </si>
  <si>
    <t>3024 23Rd St Astoria</t>
  </si>
  <si>
    <t>229 Central Ave #3, Brooklyn, Ny 11221</t>
  </si>
  <si>
    <t>764 Seneca Ave</t>
  </si>
  <si>
    <t>9 Menahan Street</t>
  </si>
  <si>
    <t>3825 3Rd Ave</t>
  </si>
  <si>
    <t>43-20 Greenpoint Ave</t>
  </si>
  <si>
    <t>279 Saint Nicholas Ave</t>
  </si>
  <si>
    <t>1097 Madison Street</t>
  </si>
  <si>
    <t>406 Broadway</t>
  </si>
  <si>
    <t>1225 Union Ave</t>
  </si>
  <si>
    <t>379 Nostrand Ave</t>
  </si>
  <si>
    <t>277 Starr St, Brooklyn, Ny 11237</t>
  </si>
  <si>
    <t>30 Grove Street</t>
  </si>
  <si>
    <t>28 Grove Street</t>
  </si>
  <si>
    <t>148-06 90 Ave</t>
  </si>
  <si>
    <t>170 Monroe Street</t>
  </si>
  <si>
    <t>104-01 Corona Ave</t>
  </si>
  <si>
    <t>1343 Dekalb Ave</t>
  </si>
  <si>
    <t>1226 Bushwick Ave</t>
  </si>
  <si>
    <t>1444 Dekalb Ave</t>
  </si>
  <si>
    <t>415 Wilson Ave, Brooklyn, Ny 11221</t>
  </si>
  <si>
    <t>284 Suydam Street</t>
  </si>
  <si>
    <t>315 Woodbine Street</t>
  </si>
  <si>
    <t>14 Stockholm Street</t>
  </si>
  <si>
    <t>237 Madison Street</t>
  </si>
  <si>
    <t>833 Bushwick Ave #1I, Brooklyn, Ny 11221</t>
  </si>
  <si>
    <t>447 Stockholm St, Flushing, Ny 11385</t>
  </si>
  <si>
    <t>360 Wilson Ave #2Family, Brooklyn, Ny 11221</t>
  </si>
  <si>
    <t>66-68 Herriot Street</t>
  </si>
  <si>
    <t>1404 Hancock Street</t>
  </si>
  <si>
    <t>160 Guernsey Street</t>
  </si>
  <si>
    <t>14A Stockholm St, Brooklyn, Ny 11221</t>
  </si>
  <si>
    <t>1023-1025 Willoughby Ave</t>
  </si>
  <si>
    <t>155 S Oxford Street #3</t>
  </si>
  <si>
    <t>50-12 39 Ave</t>
  </si>
  <si>
    <t>210 Devoe St Brooklyn</t>
  </si>
  <si>
    <t>276 Cornelia Street</t>
  </si>
  <si>
    <t>677 Seneca Ace</t>
  </si>
  <si>
    <t xml:space="preserve">243 Starr Streat </t>
  </si>
  <si>
    <t>30-20 34Th Street</t>
  </si>
  <si>
    <t>3020 34Th St</t>
  </si>
  <si>
    <t>780 Nostrand Ave</t>
  </si>
  <si>
    <t>59 Devoe Street</t>
  </si>
  <si>
    <t>151 Kingsland Ave</t>
  </si>
  <si>
    <t>1864 Linden Street, Flushing 11385</t>
  </si>
  <si>
    <t>4711 38 Street</t>
  </si>
  <si>
    <t>3216 31St Ave</t>
  </si>
  <si>
    <t>3056 12Th St Astoria</t>
  </si>
  <si>
    <t>680 Hart Street</t>
  </si>
  <si>
    <t>1105 Cypress Ave</t>
  </si>
  <si>
    <t>3311 36 Ave</t>
  </si>
  <si>
    <t>6685 Forest Ave</t>
  </si>
  <si>
    <t>1267 Gates Ave</t>
  </si>
  <si>
    <t>510 Macdonough Street</t>
  </si>
  <si>
    <t>5605 Metropolitana Ve</t>
  </si>
  <si>
    <t>604 E 102 Street</t>
  </si>
  <si>
    <t>Grand Total</t>
  </si>
  <si>
    <t>Average of Cap Rate</t>
  </si>
  <si>
    <t>Average of Price Per Unit</t>
  </si>
  <si>
    <t>Average of Taxes</t>
  </si>
  <si>
    <t>Sum of Cmrcl. Units</t>
  </si>
  <si>
    <t>Mixed Use Properties</t>
  </si>
  <si>
    <t>Annual Income</t>
  </si>
  <si>
    <t>Average of Annual Income</t>
  </si>
  <si>
    <t>Total Units</t>
  </si>
  <si>
    <t>Outer Boroughs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</si>
</sst>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42" formatCode="_(&quot;$&quot;* #,##0_);_(&quot;$&quot;* \(#,##0\);_(&quot;$&quot;* &quot;-&quot;_);_(@_)"/>
    <numFmt numFmtId="44" formatCode="_(&quot;$&quot;* #,##0.00_);_(&quot;$&quot;* \(#,##0.00\);_(&quot;$&quot;* &quot;-&quot;??_);_(@_)"/>
    <numFmt numFmtId="43" formatCode="_(* #,##0.00_);_(* \(#,##0.00\);_(* &quot;-&quot;??_);_(@_)"/>
    <numFmt numFmtId="164" formatCode="m/d/yy;@"/>
    <numFmt numFmtId="165" formatCode="&quot;$&quot;#,##0"/>
    <numFmt numFmtId="166" formatCode="_(&quot;$&quot;* #,##0_);_(&quot;$&quot;* \(#,##0\);_(&quot;$&quot;* &quot;-&quot;??_);_(@_)"/>
    <numFmt numFmtId="167" formatCode="_(* #,##0_);_(* \(#,##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9"/>
      <color indexed="81"/>
      <name val="Tahoma"/>
      <family val="2"/>
    </font>
    <font>
      <sz val="9"/>
      <color indexed="81"/>
      <name val="Tahoma"/>
      <family val="2"/>
    </font>
    <font>
      <b/>
      <u/>
      <sz val="11"/>
      <color theme="1"/>
      <name val="Calibri"/>
      <family val="2"/>
      <scheme val="minor"/>
    </font>
    <font>
      <sz val="8"/>
      <name val="Calibri"/>
      <family val="2"/>
      <scheme val="minor"/>
    </font>
    <font>
      <b/>
      <sz val="24"/>
      <color theme="0"/>
      <name val="Calibri"/>
      <family val="2"/>
      <scheme val="minor"/>
    </font>
    <font>
      <b/>
      <sz val="11"/>
      <color theme="0"/>
      <name val="Calibri"/>
      <family val="2"/>
      <scheme val="minor"/>
    </font>
    <font>
      <sz val="11"/>
      <color theme="0"/>
      <name val="Calibri"/>
      <family val="2"/>
      <scheme val="minor"/>
    </font>
  </fonts>
  <fills count="14">
    <fill>
      <patternFill patternType="none"/>
    </fill>
    <fill>
      <patternFill patternType="gray125"/>
    </fill>
    <fill>
      <patternFill patternType="solid">
        <fgColor theme="4"/>
        <bgColor indexed="64"/>
      </patternFill>
    </fill>
    <fill>
      <patternFill patternType="solid">
        <fgColor theme="8"/>
        <bgColor indexed="64"/>
      </patternFill>
    </fill>
    <fill>
      <patternFill patternType="solid">
        <fgColor theme="6"/>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7" tint="0.59999389629810485"/>
        <bgColor indexed="64"/>
      </patternFill>
    </fill>
    <fill>
      <patternFill patternType="solid">
        <fgColor rgb="FF00B050"/>
        <bgColor indexed="64"/>
      </patternFill>
    </fill>
    <fill>
      <patternFill patternType="solid">
        <fgColor theme="1" tint="4.9989318521683403E-2"/>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cellStyleXfs>
  <cellXfs count="150">
    <xf numFmtId="0" fontId="0" fillId="0" borderId="0" xfId="0"/>
    <xf numFmtId="0" fontId="0" fillId="2" borderId="1" xfId="0" applyFill="1" applyBorder="1"/>
    <xf numFmtId="0" fontId="0" fillId="3" borderId="1" xfId="0" applyFill="1" applyBorder="1"/>
    <xf numFmtId="42" fontId="0" fillId="4" borderId="1" xfId="1" applyNumberFormat="1" applyFont="1" applyFill="1" applyBorder="1"/>
    <xf numFmtId="0" fontId="0" fillId="5" borderId="1" xfId="0" applyFill="1" applyBorder="1"/>
    <xf numFmtId="0" fontId="0" fillId="6" borderId="1" xfId="0" applyFill="1" applyBorder="1"/>
    <xf numFmtId="164" fontId="0" fillId="7" borderId="1" xfId="0" applyNumberFormat="1" applyFill="1" applyBorder="1"/>
    <xf numFmtId="0" fontId="0" fillId="7" borderId="1" xfId="0" applyFill="1" applyBorder="1"/>
    <xf numFmtId="0" fontId="0" fillId="0" borderId="1" xfId="0" applyBorder="1"/>
    <xf numFmtId="0" fontId="0" fillId="8" borderId="1" xfId="0" applyFill="1" applyBorder="1"/>
    <xf numFmtId="0" fontId="0" fillId="9" borderId="1" xfId="0" applyFill="1" applyBorder="1"/>
    <xf numFmtId="165" fontId="0" fillId="0" borderId="1" xfId="0" applyNumberFormat="1" applyBorder="1"/>
    <xf numFmtId="10" fontId="0" fillId="0" borderId="1" xfId="0" applyNumberFormat="1" applyBorder="1"/>
    <xf numFmtId="5" fontId="0" fillId="0" borderId="1" xfId="1" applyNumberFormat="1" applyFont="1" applyBorder="1"/>
    <xf numFmtId="3" fontId="0" fillId="0" borderId="1" xfId="1" applyNumberFormat="1" applyFont="1" applyBorder="1"/>
    <xf numFmtId="3" fontId="0" fillId="0" borderId="1" xfId="0" applyNumberFormat="1" applyBorder="1"/>
    <xf numFmtId="0" fontId="2" fillId="0" borderId="1" xfId="0" applyFont="1" applyBorder="1"/>
    <xf numFmtId="42" fontId="2" fillId="0" borderId="1" xfId="1" applyNumberFormat="1" applyFont="1" applyBorder="1"/>
    <xf numFmtId="5" fontId="2" fillId="0" borderId="1" xfId="1" applyNumberFormat="1" applyFont="1" applyBorder="1"/>
    <xf numFmtId="164" fontId="2" fillId="0" borderId="1" xfId="0" applyNumberFormat="1" applyFont="1" applyBorder="1"/>
    <xf numFmtId="3" fontId="2" fillId="0" borderId="1" xfId="1" applyNumberFormat="1" applyFont="1" applyBorder="1"/>
    <xf numFmtId="3" fontId="2" fillId="0" borderId="1" xfId="0" applyNumberFormat="1" applyFont="1" applyBorder="1"/>
    <xf numFmtId="164" fontId="2" fillId="0" borderId="1" xfId="1" applyNumberFormat="1" applyFont="1" applyBorder="1"/>
    <xf numFmtId="44" fontId="2" fillId="0" borderId="1" xfId="1" applyFont="1" applyBorder="1"/>
    <xf numFmtId="165" fontId="2" fillId="0" borderId="1" xfId="1" applyNumberFormat="1" applyFont="1" applyBorder="1"/>
    <xf numFmtId="10" fontId="2" fillId="0" borderId="1" xfId="0" applyNumberFormat="1" applyFont="1" applyBorder="1"/>
    <xf numFmtId="164" fontId="0" fillId="0" borderId="1" xfId="0" applyNumberFormat="1" applyBorder="1"/>
    <xf numFmtId="42" fontId="0" fillId="0" borderId="1" xfId="1" applyNumberFormat="1" applyFont="1" applyBorder="1"/>
    <xf numFmtId="164" fontId="0" fillId="0" borderId="1" xfId="1" applyNumberFormat="1" applyFont="1" applyBorder="1"/>
    <xf numFmtId="165" fontId="0" fillId="0" borderId="1" xfId="1" applyNumberFormat="1" applyFont="1" applyBorder="1"/>
    <xf numFmtId="0" fontId="0" fillId="10" borderId="1" xfId="0" applyFill="1" applyBorder="1"/>
    <xf numFmtId="42" fontId="0" fillId="10" borderId="1" xfId="1" applyNumberFormat="1" applyFont="1" applyFill="1" applyBorder="1"/>
    <xf numFmtId="5" fontId="0" fillId="10" borderId="1" xfId="1" applyNumberFormat="1" applyFont="1" applyFill="1" applyBorder="1"/>
    <xf numFmtId="5" fontId="3" fillId="10" borderId="1" xfId="3" applyNumberFormat="1" applyFill="1" applyBorder="1"/>
    <xf numFmtId="164" fontId="0" fillId="10" borderId="1" xfId="0" applyNumberFormat="1" applyFill="1" applyBorder="1"/>
    <xf numFmtId="42" fontId="0" fillId="10" borderId="1" xfId="0" applyNumberFormat="1" applyFill="1" applyBorder="1"/>
    <xf numFmtId="165" fontId="0" fillId="10" borderId="1" xfId="0" applyNumberFormat="1" applyFill="1" applyBorder="1"/>
    <xf numFmtId="165" fontId="0" fillId="10" borderId="1" xfId="1" applyNumberFormat="1" applyFont="1" applyFill="1" applyBorder="1"/>
    <xf numFmtId="10" fontId="0" fillId="10" borderId="1" xfId="0" applyNumberFormat="1" applyFill="1" applyBorder="1"/>
    <xf numFmtId="3" fontId="0" fillId="10" borderId="1" xfId="1" applyNumberFormat="1" applyFont="1" applyFill="1" applyBorder="1"/>
    <xf numFmtId="3" fontId="0" fillId="10" borderId="1" xfId="0" applyNumberFormat="1" applyFill="1" applyBorder="1"/>
    <xf numFmtId="42" fontId="0" fillId="0" borderId="1" xfId="0" applyNumberFormat="1" applyBorder="1"/>
    <xf numFmtId="10" fontId="0" fillId="4" borderId="1" xfId="0" applyNumberFormat="1" applyFill="1" applyBorder="1"/>
    <xf numFmtId="3" fontId="0" fillId="4" borderId="1" xfId="0" applyNumberFormat="1" applyFill="1" applyBorder="1"/>
    <xf numFmtId="42" fontId="0" fillId="2" borderId="1" xfId="1" applyNumberFormat="1" applyFont="1" applyFill="1" applyBorder="1"/>
    <xf numFmtId="5" fontId="0" fillId="2" borderId="1" xfId="1" applyNumberFormat="1" applyFont="1" applyFill="1" applyBorder="1"/>
    <xf numFmtId="164" fontId="0" fillId="2" borderId="1" xfId="0" applyNumberFormat="1" applyFill="1" applyBorder="1"/>
    <xf numFmtId="42" fontId="0" fillId="2" borderId="1" xfId="0" applyNumberFormat="1" applyFill="1" applyBorder="1"/>
    <xf numFmtId="165" fontId="0" fillId="2" borderId="1" xfId="0" applyNumberFormat="1" applyFill="1" applyBorder="1"/>
    <xf numFmtId="165" fontId="0" fillId="2" borderId="1" xfId="1" applyNumberFormat="1" applyFont="1" applyFill="1" applyBorder="1"/>
    <xf numFmtId="10" fontId="0" fillId="2" borderId="1" xfId="0" applyNumberFormat="1" applyFill="1" applyBorder="1"/>
    <xf numFmtId="3" fontId="0" fillId="2" borderId="1" xfId="1" applyNumberFormat="1" applyFont="1" applyFill="1" applyBorder="1"/>
    <xf numFmtId="3" fontId="0" fillId="2" borderId="1" xfId="0" applyNumberFormat="1" applyFill="1" applyBorder="1"/>
    <xf numFmtId="42" fontId="0" fillId="3" borderId="1" xfId="1" applyNumberFormat="1" applyFont="1" applyFill="1" applyBorder="1"/>
    <xf numFmtId="5" fontId="0" fillId="3" borderId="1" xfId="1" applyNumberFormat="1" applyFont="1" applyFill="1" applyBorder="1"/>
    <xf numFmtId="164" fontId="0" fillId="3" borderId="1" xfId="0" applyNumberFormat="1" applyFill="1" applyBorder="1"/>
    <xf numFmtId="42" fontId="0" fillId="3" borderId="1" xfId="0" applyNumberFormat="1" applyFill="1" applyBorder="1"/>
    <xf numFmtId="165" fontId="0" fillId="3" borderId="1" xfId="1" applyNumberFormat="1" applyFont="1" applyFill="1" applyBorder="1"/>
    <xf numFmtId="10" fontId="0" fillId="3" borderId="1" xfId="0" applyNumberFormat="1" applyFill="1" applyBorder="1"/>
    <xf numFmtId="3" fontId="0" fillId="3" borderId="1" xfId="1" applyNumberFormat="1" applyFont="1" applyFill="1" applyBorder="1"/>
    <xf numFmtId="3" fontId="0" fillId="3" borderId="1" xfId="0" applyNumberFormat="1" applyFill="1" applyBorder="1"/>
    <xf numFmtId="0" fontId="0" fillId="4" borderId="1" xfId="0" applyFill="1" applyBorder="1"/>
    <xf numFmtId="5" fontId="0" fillId="4" borderId="1" xfId="1" applyNumberFormat="1" applyFont="1" applyFill="1" applyBorder="1"/>
    <xf numFmtId="164" fontId="0" fillId="4" borderId="1" xfId="0" applyNumberFormat="1" applyFill="1" applyBorder="1"/>
    <xf numFmtId="42" fontId="0" fillId="4" borderId="1" xfId="0" applyNumberFormat="1" applyFill="1" applyBorder="1"/>
    <xf numFmtId="165" fontId="0" fillId="4" borderId="1" xfId="0" applyNumberFormat="1" applyFill="1" applyBorder="1"/>
    <xf numFmtId="165" fontId="0" fillId="4" borderId="1" xfId="1" applyNumberFormat="1" applyFont="1" applyFill="1" applyBorder="1"/>
    <xf numFmtId="3" fontId="0" fillId="4" borderId="1" xfId="1" applyNumberFormat="1" applyFont="1" applyFill="1" applyBorder="1"/>
    <xf numFmtId="42" fontId="0" fillId="5" borderId="1" xfId="1" applyNumberFormat="1" applyFont="1" applyFill="1" applyBorder="1"/>
    <xf numFmtId="42" fontId="0" fillId="6" borderId="1" xfId="1" applyNumberFormat="1" applyFont="1" applyFill="1" applyBorder="1"/>
    <xf numFmtId="5" fontId="0" fillId="6" borderId="1" xfId="1" applyNumberFormat="1" applyFont="1" applyFill="1" applyBorder="1"/>
    <xf numFmtId="164" fontId="0" fillId="6" borderId="1" xfId="0" applyNumberFormat="1" applyFill="1" applyBorder="1"/>
    <xf numFmtId="42" fontId="0" fillId="6" borderId="1" xfId="0" applyNumberFormat="1" applyFill="1" applyBorder="1"/>
    <xf numFmtId="165" fontId="0" fillId="6" borderId="1" xfId="0" applyNumberFormat="1" applyFill="1" applyBorder="1"/>
    <xf numFmtId="165" fontId="0" fillId="6" borderId="1" xfId="1" applyNumberFormat="1" applyFont="1" applyFill="1" applyBorder="1"/>
    <xf numFmtId="10" fontId="0" fillId="6" borderId="1" xfId="0" applyNumberFormat="1" applyFill="1" applyBorder="1"/>
    <xf numFmtId="3" fontId="0" fillId="6" borderId="1" xfId="1" applyNumberFormat="1" applyFont="1" applyFill="1" applyBorder="1"/>
    <xf numFmtId="3" fontId="0" fillId="6" borderId="1" xfId="0" applyNumberFormat="1" applyFill="1" applyBorder="1"/>
    <xf numFmtId="14" fontId="0" fillId="0" borderId="1" xfId="0" applyNumberFormat="1" applyBorder="1"/>
    <xf numFmtId="42" fontId="0" fillId="0" borderId="1" xfId="1" applyNumberFormat="1" applyFont="1" applyFill="1" applyBorder="1"/>
    <xf numFmtId="5" fontId="0" fillId="0" borderId="1" xfId="1" applyNumberFormat="1" applyFont="1" applyFill="1" applyBorder="1"/>
    <xf numFmtId="165" fontId="0" fillId="0" borderId="1" xfId="1" applyNumberFormat="1" applyFont="1" applyFill="1" applyBorder="1"/>
    <xf numFmtId="3" fontId="0" fillId="0" borderId="1" xfId="1" applyNumberFormat="1" applyFont="1" applyFill="1" applyBorder="1"/>
    <xf numFmtId="165" fontId="0" fillId="9" borderId="1" xfId="0" applyNumberFormat="1" applyFill="1" applyBorder="1"/>
    <xf numFmtId="42" fontId="0" fillId="8" borderId="1" xfId="1" applyNumberFormat="1" applyFont="1" applyFill="1" applyBorder="1"/>
    <xf numFmtId="42" fontId="0" fillId="8" borderId="1" xfId="0" applyNumberFormat="1" applyFill="1" applyBorder="1"/>
    <xf numFmtId="165" fontId="0" fillId="8" borderId="1" xfId="0" applyNumberFormat="1" applyFill="1" applyBorder="1"/>
    <xf numFmtId="165" fontId="0" fillId="8" borderId="1" xfId="1" applyNumberFormat="1" applyFont="1" applyFill="1" applyBorder="1"/>
    <xf numFmtId="10" fontId="0" fillId="8" borderId="1" xfId="0" applyNumberFormat="1" applyFill="1" applyBorder="1"/>
    <xf numFmtId="3" fontId="0" fillId="8" borderId="1" xfId="1" applyNumberFormat="1" applyFont="1" applyFill="1" applyBorder="1"/>
    <xf numFmtId="3" fontId="0" fillId="8" borderId="1" xfId="0" applyNumberFormat="1" applyFill="1" applyBorder="1"/>
    <xf numFmtId="42" fontId="0" fillId="9" borderId="1" xfId="1" applyNumberFormat="1" applyFont="1" applyFill="1" applyBorder="1"/>
    <xf numFmtId="42" fontId="0" fillId="9" borderId="1" xfId="0" applyNumberFormat="1" applyFill="1" applyBorder="1"/>
    <xf numFmtId="165" fontId="0" fillId="9" borderId="1" xfId="1" applyNumberFormat="1" applyFont="1" applyFill="1" applyBorder="1"/>
    <xf numFmtId="10" fontId="0" fillId="9" borderId="1" xfId="0" applyNumberFormat="1" applyFill="1" applyBorder="1"/>
    <xf numFmtId="3" fontId="0" fillId="9" borderId="1" xfId="1" applyNumberFormat="1" applyFont="1" applyFill="1" applyBorder="1"/>
    <xf numFmtId="3" fontId="0" fillId="9" borderId="1" xfId="0" applyNumberFormat="1" applyFill="1" applyBorder="1"/>
    <xf numFmtId="42" fontId="0" fillId="7" borderId="1" xfId="1" applyNumberFormat="1" applyFont="1" applyFill="1" applyBorder="1"/>
    <xf numFmtId="5" fontId="0" fillId="7" borderId="1" xfId="1" applyNumberFormat="1" applyFont="1" applyFill="1" applyBorder="1"/>
    <xf numFmtId="42" fontId="0" fillId="7" borderId="1" xfId="0" applyNumberFormat="1" applyFill="1" applyBorder="1"/>
    <xf numFmtId="165" fontId="0" fillId="7" borderId="1" xfId="0" applyNumberFormat="1" applyFill="1" applyBorder="1"/>
    <xf numFmtId="165" fontId="0" fillId="7" borderId="1" xfId="1" applyNumberFormat="1" applyFont="1" applyFill="1" applyBorder="1"/>
    <xf numFmtId="10" fontId="0" fillId="7" borderId="1" xfId="0" applyNumberFormat="1" applyFill="1" applyBorder="1"/>
    <xf numFmtId="3" fontId="0" fillId="7" borderId="1" xfId="1" applyNumberFormat="1" applyFont="1" applyFill="1" applyBorder="1"/>
    <xf numFmtId="3" fontId="0" fillId="7" borderId="1" xfId="0" applyNumberFormat="1" applyFill="1" applyBorder="1"/>
    <xf numFmtId="14" fontId="0" fillId="9" borderId="1" xfId="0" applyNumberFormat="1" applyFill="1" applyBorder="1"/>
    <xf numFmtId="5" fontId="0" fillId="9" borderId="1" xfId="1" applyNumberFormat="1" applyFont="1" applyFill="1" applyBorder="1"/>
    <xf numFmtId="164" fontId="0" fillId="9" borderId="1" xfId="0" applyNumberFormat="1" applyFill="1" applyBorder="1"/>
    <xf numFmtId="10" fontId="0" fillId="11" borderId="1" xfId="0" applyNumberFormat="1" applyFill="1" applyBorder="1"/>
    <xf numFmtId="0" fontId="0" fillId="11" borderId="1" xfId="0" applyFill="1" applyBorder="1"/>
    <xf numFmtId="42" fontId="0" fillId="11" borderId="1" xfId="1" applyNumberFormat="1" applyFont="1" applyFill="1" applyBorder="1"/>
    <xf numFmtId="5" fontId="0" fillId="11" borderId="1" xfId="1" applyNumberFormat="1" applyFont="1" applyFill="1" applyBorder="1"/>
    <xf numFmtId="164" fontId="0" fillId="11" borderId="1" xfId="0" applyNumberFormat="1" applyFill="1" applyBorder="1"/>
    <xf numFmtId="42" fontId="0" fillId="11" borderId="1" xfId="0" applyNumberFormat="1" applyFill="1" applyBorder="1"/>
    <xf numFmtId="165" fontId="0" fillId="11" borderId="1" xfId="0" applyNumberFormat="1" applyFill="1" applyBorder="1"/>
    <xf numFmtId="165" fontId="0" fillId="11" borderId="1" xfId="1" applyNumberFormat="1" applyFont="1" applyFill="1" applyBorder="1"/>
    <xf numFmtId="3" fontId="0" fillId="11" borderId="1" xfId="1" applyNumberFormat="1" applyFont="1" applyFill="1" applyBorder="1"/>
    <xf numFmtId="3" fontId="0" fillId="11" borderId="1" xfId="0" applyNumberFormat="1" applyFill="1" applyBorder="1"/>
    <xf numFmtId="5" fontId="0" fillId="8" borderId="1" xfId="1" applyNumberFormat="1" applyFont="1" applyFill="1" applyBorder="1"/>
    <xf numFmtId="164" fontId="0" fillId="8" borderId="1" xfId="0" applyNumberFormat="1" applyFill="1" applyBorder="1"/>
    <xf numFmtId="5" fontId="0" fillId="0" borderId="1" xfId="0" applyNumberFormat="1" applyBorder="1"/>
    <xf numFmtId="165" fontId="0" fillId="3" borderId="1" xfId="0" applyNumberFormat="1" applyFill="1" applyBorder="1"/>
    <xf numFmtId="5" fontId="3" fillId="9" borderId="1" xfId="3" applyNumberFormat="1" applyFill="1" applyBorder="1"/>
    <xf numFmtId="44" fontId="0" fillId="9" borderId="1" xfId="1" applyFont="1" applyFill="1" applyBorder="1"/>
    <xf numFmtId="164" fontId="0" fillId="9" borderId="1" xfId="1" applyNumberFormat="1" applyFont="1" applyFill="1" applyBorder="1"/>
    <xf numFmtId="1" fontId="0" fillId="0" borderId="0" xfId="0" applyNumberFormat="1"/>
    <xf numFmtId="10" fontId="0" fillId="0" borderId="0" xfId="0" applyNumberFormat="1"/>
    <xf numFmtId="0" fontId="0" fillId="0" borderId="0" xfId="0" applyAlignment="1">
      <alignment wrapText="1"/>
    </xf>
    <xf numFmtId="0" fontId="6" fillId="0" borderId="0" xfId="0" applyFont="1"/>
    <xf numFmtId="0" fontId="6" fillId="0" borderId="1" xfId="0" applyFont="1" applyBorder="1"/>
    <xf numFmtId="0" fontId="0" fillId="0" borderId="0" xfId="1" applyNumberFormat="1" applyFont="1" applyAlignment="1">
      <alignment wrapText="1"/>
    </xf>
    <xf numFmtId="0" fontId="0" fillId="0" borderId="0" xfId="1" applyNumberFormat="1" applyFont="1"/>
    <xf numFmtId="10" fontId="0" fillId="0" borderId="0" xfId="2" applyNumberFormat="1" applyFont="1"/>
    <xf numFmtId="0" fontId="0" fillId="0" borderId="0" xfId="0" pivotButton="1"/>
    <xf numFmtId="166" fontId="0" fillId="0" borderId="0" xfId="0" applyNumberFormat="1"/>
    <xf numFmtId="167" fontId="0" fillId="0" borderId="0" xfId="0" applyNumberFormat="1"/>
    <xf numFmtId="0" fontId="8" fillId="12" borderId="0" xfId="0" applyFont="1" applyFill="1" applyAlignment="1">
      <alignment horizontal="centerContinuous"/>
    </xf>
    <xf numFmtId="0" fontId="0" fillId="12" borderId="0" xfId="0" applyFill="1"/>
    <xf numFmtId="10" fontId="0" fillId="12" borderId="0" xfId="2" applyNumberFormat="1" applyFont="1" applyFill="1"/>
    <xf numFmtId="10" fontId="0" fillId="12" borderId="0" xfId="0" applyNumberFormat="1" applyFill="1"/>
    <xf numFmtId="0" fontId="10" fillId="12" borderId="0" xfId="0" applyFont="1" applyFill="1"/>
    <xf numFmtId="0" fontId="9" fillId="13" borderId="0" xfId="0" applyFont="1" applyFill="1"/>
    <xf numFmtId="10" fontId="9" fillId="13" borderId="0" xfId="2" applyNumberFormat="1" applyFont="1" applyFill="1"/>
    <xf numFmtId="0" fontId="8" fillId="12" borderId="0" xfId="0" applyFont="1" applyFill="1" applyAlignment="1">
      <alignment horizontal="left"/>
    </xf>
    <xf numFmtId="0" fontId="2" fillId="0" borderId="0" xfId="0" applyFont="1"/>
    <xf numFmtId="167" fontId="10" fillId="12" borderId="0" xfId="4" applyNumberFormat="1" applyFont="1" applyFill="1"/>
    <xf numFmtId="167" fontId="0" fillId="12" borderId="0" xfId="4" applyNumberFormat="1" applyFont="1" applyFill="1"/>
    <xf numFmtId="167" fontId="8" fillId="12" borderId="0" xfId="4" applyNumberFormat="1" applyFont="1" applyFill="1" applyAlignment="1">
      <alignment horizontal="centerContinuous"/>
    </xf>
    <xf numFmtId="167" fontId="9" fillId="13" borderId="0" xfId="4" applyNumberFormat="1" applyFont="1" applyFill="1"/>
    <xf numFmtId="167" fontId="9" fillId="13" borderId="0" xfId="4" applyNumberFormat="1" applyFont="1" applyFill="1" applyAlignment="1">
      <alignment wrapText="1"/>
    </xf>
  </cellXfs>
  <cellStyles count="5">
    <cellStyle name="Comma" xfId="4" builtinId="3"/>
    <cellStyle name="Currency" xfId="1" builtinId="4"/>
    <cellStyle name="Hyperlink" xfId="3" builtinId="8"/>
    <cellStyle name="Normal" xfId="0" builtinId="0"/>
    <cellStyle name="Percent" xfId="2" builtinId="5"/>
  </cellStyles>
  <dxfs count="29">
    <dxf>
      <numFmt numFmtId="0" formatCode="General"/>
    </dxf>
    <dxf>
      <numFmt numFmtId="14" formatCode="0.00%"/>
    </dxf>
    <dxf>
      <numFmt numFmtId="14" formatCode="0.00%"/>
    </dxf>
    <dxf>
      <numFmt numFmtId="0" formatCode="General"/>
    </dxf>
    <dxf>
      <numFmt numFmtId="0" formatCode="General"/>
    </dxf>
    <dxf>
      <alignment horizontal="general" vertical="bottom" textRotation="0" wrapText="1" indent="0" justifyLastLine="0" shrinkToFit="0" readingOrder="0"/>
    </dxf>
    <dxf>
      <numFmt numFmtId="166" formatCode="_(&quot;$&quot;* #,##0_);_(&quot;$&quot;* \(#,##0\);_(&quot;$&quot;* &quot;-&quot;??_);_(@_)"/>
    </dxf>
    <dxf>
      <numFmt numFmtId="14" formatCode="0.00%"/>
    </dxf>
    <dxf>
      <numFmt numFmtId="166" formatCode="_(&quot;$&quot;* #,##0_);_(&quot;$&quot;* \(#,##0\);_(&quot;$&quot;* &quot;-&quot;??_);_(@_)"/>
    </dxf>
    <dxf>
      <numFmt numFmtId="167" formatCode="_(* #,##0_);_(* \(#,##0\);_(* &quot;-&quot;??_);_(@_)"/>
    </dxf>
    <dxf>
      <numFmt numFmtId="167" formatCode="_(* #,##0_);_(* \(#,##0\);_(* &quot;-&quot;??_);_(@_)"/>
    </dxf>
    <dxf>
      <numFmt numFmtId="166" formatCode="_(&quot;$&quot;* #,##0_);_(&quot;$&quot;* \(#,##0\);_(&quot;$&quot;* &quot;-&quot;??_);_(@_)"/>
    </dxf>
    <dxf>
      <numFmt numFmtId="14" formatCode="0.00%"/>
      <fill>
        <patternFill patternType="solid">
          <fgColor indexed="64"/>
          <bgColor theme="1" tint="4.9989318521683403E-2"/>
        </patternFill>
      </fill>
    </dxf>
    <dxf>
      <numFmt numFmtId="14" formatCode="0.00%"/>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fill>
        <patternFill patternType="solid">
          <fgColor indexed="64"/>
          <bgColor theme="1" tint="4.9989318521683403E-2"/>
        </patternFill>
      </fill>
    </dxf>
    <dxf>
      <font>
        <strike val="0"/>
        <outline val="0"/>
        <shadow val="0"/>
        <u val="none"/>
        <vertAlign val="baseline"/>
        <color theme="0"/>
        <name val="Calibri"/>
        <family val="2"/>
        <scheme val="minor"/>
      </font>
      <numFmt numFmtId="0" formatCode="General"/>
      <fill>
        <patternFill patternType="solid">
          <fgColor indexed="64"/>
          <bgColor theme="1" tint="4.9989318521683403E-2"/>
        </patternFill>
      </fill>
    </dxf>
    <dxf>
      <font>
        <strike val="0"/>
        <outline val="0"/>
        <shadow val="0"/>
        <u val="none"/>
        <vertAlign val="baseline"/>
        <color theme="0"/>
        <name val="Calibri"/>
        <family val="2"/>
        <scheme val="minor"/>
      </font>
      <fill>
        <patternFill patternType="solid">
          <fgColor indexed="64"/>
          <bgColor theme="1" tint="4.9989318521683403E-2"/>
        </patternFill>
      </fill>
    </dxf>
    <dxf>
      <font>
        <strike val="0"/>
        <outline val="0"/>
        <shadow val="0"/>
        <u val="none"/>
        <vertAlign val="baseline"/>
        <color theme="0"/>
        <name val="Calibri"/>
        <family val="2"/>
        <scheme val="minor"/>
      </font>
      <numFmt numFmtId="0" formatCode="General"/>
      <fill>
        <patternFill patternType="solid">
          <fgColor indexed="64"/>
          <bgColor theme="1" tint="4.9989318521683403E-2"/>
        </patternFill>
      </fill>
    </dxf>
    <dxf>
      <fill>
        <patternFill patternType="solid">
          <fgColor indexed="64"/>
          <bgColor theme="1" tint="4.9989318521683403E-2"/>
        </patternFill>
      </fill>
    </dxf>
    <dxf>
      <fill>
        <patternFill patternType="solid">
          <fgColor indexed="64"/>
          <bgColor theme="1" tint="4.9989318521683403E-2"/>
        </patternFill>
      </fill>
    </dxf>
    <dxf>
      <font>
        <b/>
      </font>
      <fill>
        <patternFill patternType="solid">
          <fgColor indexed="64"/>
          <bgColor rgb="FF0070C0"/>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Cap Rates by Borough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Pivot_Tables!$B$3</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Pivot_Tables!$A$4:$A$7</c:f>
              <c:strCache>
                <c:ptCount val="3"/>
                <c:pt idx="0">
                  <c:v>Bronx</c:v>
                </c:pt>
                <c:pt idx="1">
                  <c:v>Brooklyn</c:v>
                </c:pt>
                <c:pt idx="2">
                  <c:v>Queens</c:v>
                </c:pt>
              </c:strCache>
            </c:strRef>
          </c:cat>
          <c:val>
            <c:numRef>
              <c:f>Pivot_Tables!$B$4:$B$7</c:f>
              <c:numCache>
                <c:formatCode>0.00%</c:formatCode>
                <c:ptCount val="3"/>
                <c:pt idx="0">
                  <c:v>5.7462231858357062E-2</c:v>
                </c:pt>
                <c:pt idx="1">
                  <c:v>4.8423353529369308E-2</c:v>
                </c:pt>
                <c:pt idx="2">
                  <c:v>4.9594781994808976E-2</c:v>
                </c:pt>
              </c:numCache>
            </c:numRef>
          </c:val>
          <c:extLst>
            <c:ext xmlns:c16="http://schemas.microsoft.com/office/drawing/2014/chart" uri="{C3380CC4-5D6E-409C-BE32-E72D297353CC}">
              <c16:uniqueId val="{00000000-DBB9-4380-894A-D5C51DD8AD86}"/>
            </c:ext>
          </c:extLst>
        </c:ser>
        <c:dLbls>
          <c:dLblPos val="ctr"/>
          <c:showLegendKey val="0"/>
          <c:showVal val="1"/>
          <c:showCatName val="0"/>
          <c:showSerName val="0"/>
          <c:showPercent val="0"/>
          <c:showBubbleSize val="0"/>
        </c:dLbls>
        <c:gapWidth val="62"/>
        <c:overlap val="100"/>
        <c:axId val="271341983"/>
        <c:axId val="271344383"/>
      </c:barChart>
      <c:catAx>
        <c:axId val="2713419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1344383"/>
        <c:crosses val="autoZero"/>
        <c:auto val="1"/>
        <c:lblAlgn val="ctr"/>
        <c:lblOffset val="100"/>
        <c:noMultiLvlLbl val="0"/>
      </c:catAx>
      <c:valAx>
        <c:axId val="2713443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13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Commercial Units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1361111111111111"/>
              <c:y val="0.120370370370370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0.11388888888888891"/>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Pivot_Tables!$B$29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89CF-4C04-96C6-9BA69DB04F1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9CF-4C04-96C6-9BA69DB04F1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89CF-4C04-96C6-9BA69DB04F10}"/>
              </c:ext>
            </c:extLst>
          </c:dPt>
          <c:dLbls>
            <c:dLbl>
              <c:idx val="0"/>
              <c:layout>
                <c:manualLayout>
                  <c:x val="0.12777777777777777"/>
                  <c:y val="-0.1111111111111111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CF-4C04-96C6-9BA69DB04F10}"/>
                </c:ext>
              </c:extLst>
            </c:dLbl>
            <c:dLbl>
              <c:idx val="1"/>
              <c:layout>
                <c:manualLayout>
                  <c:x val="0.1361111111111111"/>
                  <c:y val="0.1203703703703704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CF-4C04-96C6-9BA69DB04F10}"/>
                </c:ext>
              </c:extLst>
            </c:dLbl>
            <c:dLbl>
              <c:idx val="2"/>
              <c:layout>
                <c:manualLayout>
                  <c:x val="-0.11388888888888891"/>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9CF-4C04-96C6-9BA69DB04F1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Pivot_Tables!$A$30:$A$33</c:f>
              <c:strCache>
                <c:ptCount val="3"/>
                <c:pt idx="0">
                  <c:v>Bronx</c:v>
                </c:pt>
                <c:pt idx="1">
                  <c:v>Brooklyn</c:v>
                </c:pt>
                <c:pt idx="2">
                  <c:v>Queens</c:v>
                </c:pt>
              </c:strCache>
            </c:strRef>
          </c:cat>
          <c:val>
            <c:numRef>
              <c:f>Pivot_Tables!$B$30:$B$33</c:f>
              <c:numCache>
                <c:formatCode>_(* #,##0_);_(* \(#,##0\);_(* "-"??_);_(@_)</c:formatCode>
                <c:ptCount val="3"/>
                <c:pt idx="0">
                  <c:v>6</c:v>
                </c:pt>
                <c:pt idx="1">
                  <c:v>22</c:v>
                </c:pt>
                <c:pt idx="2">
                  <c:v>24</c:v>
                </c:pt>
              </c:numCache>
            </c:numRef>
          </c:val>
          <c:extLst>
            <c:ext xmlns:c16="http://schemas.microsoft.com/office/drawing/2014/chart" uri="{C3380CC4-5D6E-409C-BE32-E72D297353CC}">
              <c16:uniqueId val="{00000000-89CF-4C04-96C6-9BA69DB04F10}"/>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Annual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Pivot_Tables!$A$41:$A$44</c:f>
              <c:strCache>
                <c:ptCount val="3"/>
                <c:pt idx="0">
                  <c:v>Bronx</c:v>
                </c:pt>
                <c:pt idx="1">
                  <c:v>Brooklyn</c:v>
                </c:pt>
                <c:pt idx="2">
                  <c:v>Queens</c:v>
                </c:pt>
              </c:strCache>
            </c:strRef>
          </c:cat>
          <c:val>
            <c:numRef>
              <c:f>Pivot_Tables!$B$41:$B$44</c:f>
              <c:numCache>
                <c:formatCode>_("$"* #,##0_);_("$"* \(#,##0\);_("$"* "-"??_);_(@_)</c:formatCode>
                <c:ptCount val="3"/>
                <c:pt idx="0">
                  <c:v>129460.8</c:v>
                </c:pt>
                <c:pt idx="1">
                  <c:v>93694.03921568628</c:v>
                </c:pt>
                <c:pt idx="2">
                  <c:v>98454</c:v>
                </c:pt>
              </c:numCache>
            </c:numRef>
          </c:val>
          <c:extLst>
            <c:ext xmlns:c16="http://schemas.microsoft.com/office/drawing/2014/chart" uri="{C3380CC4-5D6E-409C-BE32-E72D297353CC}">
              <c16:uniqueId val="{00000002-A79D-4054-B9DB-B201D118CB80}"/>
            </c:ext>
          </c:extLst>
        </c:ser>
        <c:dLbls>
          <c:dLblPos val="inEnd"/>
          <c:showLegendKey val="0"/>
          <c:showVal val="1"/>
          <c:showCatName val="0"/>
          <c:showSerName val="0"/>
          <c:showPercent val="0"/>
          <c:showBubbleSize val="0"/>
        </c:dLbls>
        <c:gapWidth val="65"/>
        <c:axId val="1253041983"/>
        <c:axId val="1253028063"/>
      </c:barChart>
      <c:catAx>
        <c:axId val="1253041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8063"/>
        <c:crosses val="autoZero"/>
        <c:auto val="1"/>
        <c:lblAlgn val="ctr"/>
        <c:lblOffset val="100"/>
        <c:noMultiLvlLbl val="0"/>
      </c:catAx>
      <c:valAx>
        <c:axId val="12530280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2530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by # of Units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Pivot_Tables!$B$56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Pivot_Tables!$A$57:$A$64</c:f>
              <c:strCache>
                <c:ptCount val="7"/>
                <c:pt idx="0">
                  <c:v>2</c:v>
                </c:pt>
                <c:pt idx="1">
                  <c:v>3</c:v>
                </c:pt>
                <c:pt idx="2">
                  <c:v>4</c:v>
                </c:pt>
                <c:pt idx="3">
                  <c:v>5</c:v>
                </c:pt>
                <c:pt idx="4">
                  <c:v>6</c:v>
                </c:pt>
                <c:pt idx="5">
                  <c:v>7</c:v>
                </c:pt>
                <c:pt idx="6">
                  <c:v>8</c:v>
                </c:pt>
              </c:strCache>
            </c:strRef>
          </c:cat>
          <c:val>
            <c:numRef>
              <c:f>Pivot_Tables!$B$57:$B$64</c:f>
              <c:numCache>
                <c:formatCode>_(* #,##0_);_(* \(#,##0\);_(* "-"??_);_(@_)</c:formatCode>
                <c:ptCount val="7"/>
                <c:pt idx="0">
                  <c:v>80552.428571428565</c:v>
                </c:pt>
                <c:pt idx="1">
                  <c:v>85246.71428571429</c:v>
                </c:pt>
                <c:pt idx="2">
                  <c:v>91800</c:v>
                </c:pt>
                <c:pt idx="3">
                  <c:v>138986.28571428571</c:v>
                </c:pt>
                <c:pt idx="4">
                  <c:v>154220.66666666666</c:v>
                </c:pt>
                <c:pt idx="5">
                  <c:v>156950</c:v>
                </c:pt>
                <c:pt idx="6">
                  <c:v>152400</c:v>
                </c:pt>
              </c:numCache>
            </c:numRef>
          </c:val>
          <c:extLst>
            <c:ext xmlns:c16="http://schemas.microsoft.com/office/drawing/2014/chart" uri="{C3380CC4-5D6E-409C-BE32-E72D297353CC}">
              <c16:uniqueId val="{00000000-5F62-4F9B-BD58-EEAFB3056861}"/>
            </c:ext>
          </c:extLst>
        </c:ser>
        <c:dLbls>
          <c:dLblPos val="inEnd"/>
          <c:showLegendKey val="0"/>
          <c:showVal val="1"/>
          <c:showCatName val="0"/>
          <c:showSerName val="0"/>
          <c:showPercent val="0"/>
          <c:showBubbleSize val="0"/>
        </c:dLbls>
        <c:gapWidth val="65"/>
        <c:axId val="36111343"/>
        <c:axId val="36111823"/>
      </c:barChart>
      <c:catAx>
        <c:axId val="361113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111823"/>
        <c:crosses val="autoZero"/>
        <c:auto val="1"/>
        <c:lblAlgn val="ctr"/>
        <c:lblOffset val="100"/>
        <c:noMultiLvlLbl val="0"/>
      </c:catAx>
      <c:valAx>
        <c:axId val="361118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611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 per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Pivot_Tables!$B$11</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Pivot_Tables!$A$12:$A$15</c:f>
              <c:strCache>
                <c:ptCount val="3"/>
                <c:pt idx="0">
                  <c:v>Bronx</c:v>
                </c:pt>
                <c:pt idx="1">
                  <c:v>Brooklyn</c:v>
                </c:pt>
                <c:pt idx="2">
                  <c:v>Queens</c:v>
                </c:pt>
              </c:strCache>
            </c:strRef>
          </c:cat>
          <c:val>
            <c:numRef>
              <c:f>Pivot_Tables!$B$12:$B$15</c:f>
              <c:numCache>
                <c:formatCode>_("$"* #,##0_);_("$"* \(#,##0\);_("$"* "-"??_);_(@_)</c:formatCode>
                <c:ptCount val="3"/>
                <c:pt idx="0">
                  <c:v>292333.40000000002</c:v>
                </c:pt>
                <c:pt idx="1">
                  <c:v>578199.4117647059</c:v>
                </c:pt>
                <c:pt idx="2">
                  <c:v>498062.5</c:v>
                </c:pt>
              </c:numCache>
            </c:numRef>
          </c:val>
          <c:extLst>
            <c:ext xmlns:c16="http://schemas.microsoft.com/office/drawing/2014/chart" uri="{C3380CC4-5D6E-409C-BE32-E72D297353CC}">
              <c16:uniqueId val="{00000000-5A89-4211-9C90-962C064430D0}"/>
            </c:ext>
          </c:extLst>
        </c:ser>
        <c:dLbls>
          <c:dLblPos val="inEnd"/>
          <c:showLegendKey val="0"/>
          <c:showVal val="1"/>
          <c:showCatName val="0"/>
          <c:showSerName val="0"/>
          <c:showPercent val="0"/>
          <c:showBubbleSize val="0"/>
        </c:dLbls>
        <c:gapWidth val="65"/>
        <c:axId val="1054905407"/>
        <c:axId val="1054900607"/>
      </c:barChart>
      <c:catAx>
        <c:axId val="1054905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4900607"/>
        <c:crosses val="autoZero"/>
        <c:auto val="1"/>
        <c:lblAlgn val="ctr"/>
        <c:lblOffset val="100"/>
        <c:noMultiLvlLbl val="0"/>
      </c:catAx>
      <c:valAx>
        <c:axId val="1054900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05490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Taxes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Pivot_Tables!$B$20</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Pivot_Tables!$A$21:$A$24</c:f>
              <c:strCache>
                <c:ptCount val="3"/>
                <c:pt idx="0">
                  <c:v>Bronx</c:v>
                </c:pt>
                <c:pt idx="1">
                  <c:v>Brooklyn</c:v>
                </c:pt>
                <c:pt idx="2">
                  <c:v>Queens</c:v>
                </c:pt>
              </c:strCache>
            </c:strRef>
          </c:cat>
          <c:val>
            <c:numRef>
              <c:f>Pivot_Tables!$B$21:$B$24</c:f>
              <c:numCache>
                <c:formatCode>_("$"* #,##0_);_("$"* \(#,##0\);_("$"* "-"??_);_(@_)</c:formatCode>
                <c:ptCount val="3"/>
                <c:pt idx="0">
                  <c:v>17088.2</c:v>
                </c:pt>
                <c:pt idx="1">
                  <c:v>6676.666666666667</c:v>
                </c:pt>
                <c:pt idx="2">
                  <c:v>12274.576923076924</c:v>
                </c:pt>
              </c:numCache>
            </c:numRef>
          </c:val>
          <c:extLst>
            <c:ext xmlns:c16="http://schemas.microsoft.com/office/drawing/2014/chart" uri="{C3380CC4-5D6E-409C-BE32-E72D297353CC}">
              <c16:uniqueId val="{00000000-45EA-46CB-9815-5034ADA83248}"/>
            </c:ext>
          </c:extLst>
        </c:ser>
        <c:dLbls>
          <c:dLblPos val="inEnd"/>
          <c:showLegendKey val="0"/>
          <c:showVal val="1"/>
          <c:showCatName val="0"/>
          <c:showSerName val="0"/>
          <c:showPercent val="0"/>
          <c:showBubbleSize val="0"/>
        </c:dLbls>
        <c:gapWidth val="65"/>
        <c:axId val="1253014143"/>
        <c:axId val="1253024223"/>
      </c:barChart>
      <c:catAx>
        <c:axId val="12530141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4223"/>
        <c:crosses val="autoZero"/>
        <c:auto val="1"/>
        <c:lblAlgn val="ctr"/>
        <c:lblOffset val="100"/>
        <c:noMultiLvlLbl val="0"/>
      </c:catAx>
      <c:valAx>
        <c:axId val="12530242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30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Commercial Units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2"/>
          </a:solidFill>
          <a:ln>
            <a:noFill/>
          </a:ln>
          <a:effectLst>
            <a:outerShdw blurRad="254000" sx="102000" sy="102000" algn="ctr" rotWithShape="0">
              <a:prstClr val="black">
                <a:alpha val="20000"/>
              </a:prstClr>
            </a:outerShdw>
          </a:effectLst>
        </c:spPr>
        <c:dLbl>
          <c:idx val="0"/>
          <c:layout>
            <c:manualLayout>
              <c:x val="0.1361111111111111"/>
              <c:y val="0.120370370370370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3"/>
          </a:solidFill>
          <a:ln>
            <a:noFill/>
          </a:ln>
          <a:effectLst>
            <a:outerShdw blurRad="254000" sx="102000" sy="102000" algn="ctr" rotWithShape="0">
              <a:prstClr val="black">
                <a:alpha val="20000"/>
              </a:prstClr>
            </a:outerShdw>
          </a:effectLst>
        </c:spPr>
        <c:dLbl>
          <c:idx val="0"/>
          <c:layout>
            <c:manualLayout>
              <c:x val="-0.11388888888888891"/>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0.1361111111111111"/>
              <c:y val="0.120370370370370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0.11388888888888891"/>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0.17152778939742286"/>
              <c:y val="8.6084614946891902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6371957471114654"/>
                  <c:h val="0.14230598251936413"/>
                </c:manualLayout>
              </c15:layout>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20763884765054061"/>
              <c:y val="-3.4285755423478559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8176190346519137"/>
                  <c:h val="0.14230598251936413"/>
                </c:manualLayout>
              </c15:layout>
            </c:ext>
          </c:extLst>
        </c:dLbl>
      </c:pivotFmt>
    </c:pivotFmts>
    <c:plotArea>
      <c:layout/>
      <c:doughnutChart>
        <c:varyColors val="1"/>
        <c:ser>
          <c:idx val="0"/>
          <c:order val="0"/>
          <c:tx>
            <c:strRef>
              <c:f>Pivot_Tables!$B$29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ABB-431A-B9F2-E257031613D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ABB-431A-B9F2-E257031613D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ABB-431A-B9F2-E257031613D0}"/>
              </c:ext>
            </c:extLst>
          </c:dPt>
          <c:dLbls>
            <c:dLbl>
              <c:idx val="0"/>
              <c:layout>
                <c:manualLayout>
                  <c:x val="0.12777777777777777"/>
                  <c:y val="-0.1111111111111111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BB-431A-B9F2-E257031613D0}"/>
                </c:ext>
              </c:extLst>
            </c:dLbl>
            <c:dLbl>
              <c:idx val="1"/>
              <c:layout>
                <c:manualLayout>
                  <c:x val="0.17152778939742286"/>
                  <c:y val="8.6084614946891902E-2"/>
                </c:manualLayout>
              </c:layout>
              <c:showLegendKey val="0"/>
              <c:showVal val="1"/>
              <c:showCatName val="1"/>
              <c:showSerName val="0"/>
              <c:showPercent val="0"/>
              <c:showBubbleSize val="0"/>
              <c:extLst>
                <c:ext xmlns:c15="http://schemas.microsoft.com/office/drawing/2012/chart" uri="{CE6537A1-D6FC-4f65-9D91-7224C49458BB}">
                  <c15:layout>
                    <c:manualLayout>
                      <c:w val="0.26371957471114654"/>
                      <c:h val="0.14230598251936413"/>
                    </c:manualLayout>
                  </c15:layout>
                </c:ext>
                <c:ext xmlns:c16="http://schemas.microsoft.com/office/drawing/2014/chart" uri="{C3380CC4-5D6E-409C-BE32-E72D297353CC}">
                  <c16:uniqueId val="{00000003-3ABB-431A-B9F2-E257031613D0}"/>
                </c:ext>
              </c:extLst>
            </c:dLbl>
            <c:dLbl>
              <c:idx val="2"/>
              <c:layout>
                <c:manualLayout>
                  <c:x val="-0.20763884765054061"/>
                  <c:y val="-3.4285755423478559E-2"/>
                </c:manualLayout>
              </c:layout>
              <c:showLegendKey val="0"/>
              <c:showVal val="1"/>
              <c:showCatName val="1"/>
              <c:showSerName val="0"/>
              <c:showPercent val="0"/>
              <c:showBubbleSize val="0"/>
              <c:extLst>
                <c:ext xmlns:c15="http://schemas.microsoft.com/office/drawing/2012/chart" uri="{CE6537A1-D6FC-4f65-9D91-7224C49458BB}">
                  <c15:layout>
                    <c:manualLayout>
                      <c:w val="0.28176190346519137"/>
                      <c:h val="0.14230598251936413"/>
                    </c:manualLayout>
                  </c15:layout>
                </c:ext>
                <c:ext xmlns:c16="http://schemas.microsoft.com/office/drawing/2014/chart" uri="{C3380CC4-5D6E-409C-BE32-E72D297353CC}">
                  <c16:uniqueId val="{00000005-3ABB-431A-B9F2-E257031613D0}"/>
                </c:ext>
              </c:extLst>
            </c:dLbl>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Pivot_Tables!$A$30:$A$33</c:f>
              <c:strCache>
                <c:ptCount val="3"/>
                <c:pt idx="0">
                  <c:v>Bronx</c:v>
                </c:pt>
                <c:pt idx="1">
                  <c:v>Brooklyn</c:v>
                </c:pt>
                <c:pt idx="2">
                  <c:v>Queens</c:v>
                </c:pt>
              </c:strCache>
            </c:strRef>
          </c:cat>
          <c:val>
            <c:numRef>
              <c:f>Pivot_Tables!$B$30:$B$33</c:f>
              <c:numCache>
                <c:formatCode>_(* #,##0_);_(* \(#,##0\);_(* "-"??_);_(@_)</c:formatCode>
                <c:ptCount val="3"/>
                <c:pt idx="0">
                  <c:v>6</c:v>
                </c:pt>
                <c:pt idx="1">
                  <c:v>22</c:v>
                </c:pt>
                <c:pt idx="2">
                  <c:v>24</c:v>
                </c:pt>
              </c:numCache>
            </c:numRef>
          </c:val>
          <c:extLst>
            <c:ext xmlns:c16="http://schemas.microsoft.com/office/drawing/2014/chart" uri="{C3380CC4-5D6E-409C-BE32-E72D297353CC}">
              <c16:uniqueId val="{00000006-3ABB-431A-B9F2-E257031613D0}"/>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Gross Annual</a:t>
            </a:r>
            <a:r>
              <a:rPr lang="en-US"/>
              <a:t>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Pivot_Tables!$B$40</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Pivot_Tables!$A$41:$A$44</c:f>
              <c:strCache>
                <c:ptCount val="3"/>
                <c:pt idx="0">
                  <c:v>Bronx</c:v>
                </c:pt>
                <c:pt idx="1">
                  <c:v>Brooklyn</c:v>
                </c:pt>
                <c:pt idx="2">
                  <c:v>Queens</c:v>
                </c:pt>
              </c:strCache>
            </c:strRef>
          </c:cat>
          <c:val>
            <c:numRef>
              <c:f>Pivot_Tables!$B$41:$B$44</c:f>
              <c:numCache>
                <c:formatCode>_("$"* #,##0_);_("$"* \(#,##0\);_("$"* "-"??_);_(@_)</c:formatCode>
                <c:ptCount val="3"/>
                <c:pt idx="0">
                  <c:v>129460.8</c:v>
                </c:pt>
                <c:pt idx="1">
                  <c:v>93694.03921568628</c:v>
                </c:pt>
                <c:pt idx="2">
                  <c:v>98454</c:v>
                </c:pt>
              </c:numCache>
            </c:numRef>
          </c:val>
          <c:extLst>
            <c:ext xmlns:c16="http://schemas.microsoft.com/office/drawing/2014/chart" uri="{C3380CC4-5D6E-409C-BE32-E72D297353CC}">
              <c16:uniqueId val="{00000000-FAF5-4176-8E2C-3ECE27E2FE8B}"/>
            </c:ext>
          </c:extLst>
        </c:ser>
        <c:dLbls>
          <c:dLblPos val="inEnd"/>
          <c:showLegendKey val="0"/>
          <c:showVal val="1"/>
          <c:showCatName val="0"/>
          <c:showSerName val="0"/>
          <c:showPercent val="0"/>
          <c:showBubbleSize val="0"/>
        </c:dLbls>
        <c:gapWidth val="65"/>
        <c:axId val="1253041983"/>
        <c:axId val="1253028063"/>
      </c:barChart>
      <c:catAx>
        <c:axId val="1253041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8063"/>
        <c:crosses val="autoZero"/>
        <c:auto val="1"/>
        <c:lblAlgn val="ctr"/>
        <c:lblOffset val="100"/>
        <c:noMultiLvlLbl val="0"/>
      </c:catAx>
      <c:valAx>
        <c:axId val="12530280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2530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2022.xlsx]Pivot_Tables!PivotTable9</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by # of Units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numFmt formatCode="\ #,###,\ &quot;k&quot;\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numFmt formatCode="\ #,###,\ &quot;k&quot;\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numFmt formatCode="\ #,###,\ &quot;k&quot;\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Pivot_Tables!$B$56</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numFmt formatCode="\ #,###,\ &quot;k&quot;\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Pivot_Tables!$A$57:$A$64</c:f>
              <c:strCache>
                <c:ptCount val="7"/>
                <c:pt idx="0">
                  <c:v>2</c:v>
                </c:pt>
                <c:pt idx="1">
                  <c:v>3</c:v>
                </c:pt>
                <c:pt idx="2">
                  <c:v>4</c:v>
                </c:pt>
                <c:pt idx="3">
                  <c:v>5</c:v>
                </c:pt>
                <c:pt idx="4">
                  <c:v>6</c:v>
                </c:pt>
                <c:pt idx="5">
                  <c:v>7</c:v>
                </c:pt>
                <c:pt idx="6">
                  <c:v>8</c:v>
                </c:pt>
              </c:strCache>
            </c:strRef>
          </c:cat>
          <c:val>
            <c:numRef>
              <c:f>Pivot_Tables!$B$57:$B$64</c:f>
              <c:numCache>
                <c:formatCode>_(* #,##0_);_(* \(#,##0\);_(* "-"??_);_(@_)</c:formatCode>
                <c:ptCount val="7"/>
                <c:pt idx="0">
                  <c:v>80552.428571428565</c:v>
                </c:pt>
                <c:pt idx="1">
                  <c:v>85246.71428571429</c:v>
                </c:pt>
                <c:pt idx="2">
                  <c:v>91800</c:v>
                </c:pt>
                <c:pt idx="3">
                  <c:v>138986.28571428571</c:v>
                </c:pt>
                <c:pt idx="4">
                  <c:v>154220.66666666666</c:v>
                </c:pt>
                <c:pt idx="5">
                  <c:v>156950</c:v>
                </c:pt>
                <c:pt idx="6">
                  <c:v>152400</c:v>
                </c:pt>
              </c:numCache>
            </c:numRef>
          </c:val>
          <c:extLst>
            <c:ext xmlns:c16="http://schemas.microsoft.com/office/drawing/2014/chart" uri="{C3380CC4-5D6E-409C-BE32-E72D297353CC}">
              <c16:uniqueId val="{00000000-8DB7-4BBD-B42A-E8C43C8FA6AE}"/>
            </c:ext>
          </c:extLst>
        </c:ser>
        <c:dLbls>
          <c:dLblPos val="inEnd"/>
          <c:showLegendKey val="0"/>
          <c:showVal val="1"/>
          <c:showCatName val="0"/>
          <c:showSerName val="0"/>
          <c:showPercent val="0"/>
          <c:showBubbleSize val="0"/>
        </c:dLbls>
        <c:gapWidth val="65"/>
        <c:axId val="36111343"/>
        <c:axId val="36111823"/>
      </c:barChart>
      <c:catAx>
        <c:axId val="361113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111823"/>
        <c:crosses val="autoZero"/>
        <c:auto val="1"/>
        <c:lblAlgn val="ctr"/>
        <c:lblOffset val="100"/>
        <c:noMultiLvlLbl val="0"/>
      </c:catAx>
      <c:valAx>
        <c:axId val="361118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611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Cap. Rates by Borough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Pivot_Tables!$A$4:$A$7</c:f>
              <c:strCache>
                <c:ptCount val="3"/>
                <c:pt idx="0">
                  <c:v>Bronx</c:v>
                </c:pt>
                <c:pt idx="1">
                  <c:v>Brooklyn</c:v>
                </c:pt>
                <c:pt idx="2">
                  <c:v>Queens</c:v>
                </c:pt>
              </c:strCache>
            </c:strRef>
          </c:cat>
          <c:val>
            <c:numRef>
              <c:f>Pivot_Tables!$B$4:$B$7</c:f>
              <c:numCache>
                <c:formatCode>0.00%</c:formatCode>
                <c:ptCount val="3"/>
                <c:pt idx="0">
                  <c:v>5.7462231858357062E-2</c:v>
                </c:pt>
                <c:pt idx="1">
                  <c:v>4.8423353529369308E-2</c:v>
                </c:pt>
                <c:pt idx="2">
                  <c:v>4.9594781994808976E-2</c:v>
                </c:pt>
              </c:numCache>
            </c:numRef>
          </c:val>
          <c:extLst>
            <c:ext xmlns:c16="http://schemas.microsoft.com/office/drawing/2014/chart" uri="{C3380CC4-5D6E-409C-BE32-E72D297353CC}">
              <c16:uniqueId val="{00000000-0D8E-4EC5-9F59-F8F10CB4B46E}"/>
            </c:ext>
          </c:extLst>
        </c:ser>
        <c:dLbls>
          <c:dLblPos val="ctr"/>
          <c:showLegendKey val="0"/>
          <c:showVal val="1"/>
          <c:showCatName val="0"/>
          <c:showSerName val="0"/>
          <c:showPercent val="0"/>
          <c:showBubbleSize val="0"/>
        </c:dLbls>
        <c:gapWidth val="62"/>
        <c:overlap val="100"/>
        <c:axId val="271341983"/>
        <c:axId val="271344383"/>
      </c:barChart>
      <c:catAx>
        <c:axId val="2713419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1344383"/>
        <c:crosses val="autoZero"/>
        <c:auto val="1"/>
        <c:lblAlgn val="ctr"/>
        <c:lblOffset val="100"/>
        <c:noMultiLvlLbl val="0"/>
      </c:catAx>
      <c:valAx>
        <c:axId val="2713443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13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 per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Pivot_Tables!$A$12:$A$15</c:f>
              <c:strCache>
                <c:ptCount val="3"/>
                <c:pt idx="0">
                  <c:v>Bronx</c:v>
                </c:pt>
                <c:pt idx="1">
                  <c:v>Brooklyn</c:v>
                </c:pt>
                <c:pt idx="2">
                  <c:v>Queens</c:v>
                </c:pt>
              </c:strCache>
            </c:strRef>
          </c:cat>
          <c:val>
            <c:numRef>
              <c:f>Pivot_Tables!$B$12:$B$15</c:f>
              <c:numCache>
                <c:formatCode>_("$"* #,##0_);_("$"* \(#,##0\);_("$"* "-"??_);_(@_)</c:formatCode>
                <c:ptCount val="3"/>
                <c:pt idx="0">
                  <c:v>292333.40000000002</c:v>
                </c:pt>
                <c:pt idx="1">
                  <c:v>578199.4117647059</c:v>
                </c:pt>
                <c:pt idx="2">
                  <c:v>498062.5</c:v>
                </c:pt>
              </c:numCache>
            </c:numRef>
          </c:val>
          <c:extLst>
            <c:ext xmlns:c16="http://schemas.microsoft.com/office/drawing/2014/chart" uri="{C3380CC4-5D6E-409C-BE32-E72D297353CC}">
              <c16:uniqueId val="{00000000-CD01-43DD-AA53-2DCB8D2268DE}"/>
            </c:ext>
          </c:extLst>
        </c:ser>
        <c:dLbls>
          <c:dLblPos val="inEnd"/>
          <c:showLegendKey val="0"/>
          <c:showVal val="1"/>
          <c:showCatName val="0"/>
          <c:showSerName val="0"/>
          <c:showPercent val="0"/>
          <c:showBubbleSize val="0"/>
        </c:dLbls>
        <c:gapWidth val="65"/>
        <c:axId val="1054905407"/>
        <c:axId val="1054900607"/>
      </c:barChart>
      <c:catAx>
        <c:axId val="1054905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4900607"/>
        <c:crosses val="autoZero"/>
        <c:auto val="1"/>
        <c:lblAlgn val="ctr"/>
        <c:lblOffset val="100"/>
        <c:noMultiLvlLbl val="0"/>
      </c:catAx>
      <c:valAx>
        <c:axId val="1054900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05490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Taxes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Pivot_Tables!$A$21:$A$24</c:f>
              <c:strCache>
                <c:ptCount val="3"/>
                <c:pt idx="0">
                  <c:v>Bronx</c:v>
                </c:pt>
                <c:pt idx="1">
                  <c:v>Brooklyn</c:v>
                </c:pt>
                <c:pt idx="2">
                  <c:v>Queens</c:v>
                </c:pt>
              </c:strCache>
            </c:strRef>
          </c:cat>
          <c:val>
            <c:numRef>
              <c:f>Pivot_Tables!$B$21:$B$24</c:f>
              <c:numCache>
                <c:formatCode>_("$"* #,##0_);_("$"* \(#,##0\);_("$"* "-"??_);_(@_)</c:formatCode>
                <c:ptCount val="3"/>
                <c:pt idx="0">
                  <c:v>17088.2</c:v>
                </c:pt>
                <c:pt idx="1">
                  <c:v>6676.666666666667</c:v>
                </c:pt>
                <c:pt idx="2">
                  <c:v>12274.576923076924</c:v>
                </c:pt>
              </c:numCache>
            </c:numRef>
          </c:val>
          <c:extLst>
            <c:ext xmlns:c16="http://schemas.microsoft.com/office/drawing/2014/chart" uri="{C3380CC4-5D6E-409C-BE32-E72D297353CC}">
              <c16:uniqueId val="{00000000-62B3-490B-A992-2CB73A047089}"/>
            </c:ext>
          </c:extLst>
        </c:ser>
        <c:dLbls>
          <c:dLblPos val="inEnd"/>
          <c:showLegendKey val="0"/>
          <c:showVal val="1"/>
          <c:showCatName val="0"/>
          <c:showSerName val="0"/>
          <c:showPercent val="0"/>
          <c:showBubbleSize val="0"/>
        </c:dLbls>
        <c:gapWidth val="65"/>
        <c:axId val="1253014143"/>
        <c:axId val="1253024223"/>
      </c:barChart>
      <c:catAx>
        <c:axId val="12530141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4223"/>
        <c:crosses val="autoZero"/>
        <c:auto val="1"/>
        <c:lblAlgn val="ctr"/>
        <c:lblOffset val="100"/>
        <c:noMultiLvlLbl val="0"/>
      </c:catAx>
      <c:valAx>
        <c:axId val="12530242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30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304801</xdr:colOff>
      <xdr:row>1</xdr:row>
      <xdr:rowOff>9525</xdr:rowOff>
    </xdr:from>
    <xdr:to>
      <xdr:col>10</xdr:col>
      <xdr:colOff>238125</xdr:colOff>
      <xdr:row>7</xdr:row>
      <xdr:rowOff>38100</xdr:rowOff>
    </xdr:to>
    <mc:AlternateContent xmlns:mc="http://schemas.openxmlformats.org/markup-compatibility/2006" xmlns:a14="http://schemas.microsoft.com/office/drawing/2010/main">
      <mc:Choice Requires="a14">
        <xdr:graphicFrame macro="">
          <xdr:nvGraphicFramePr>
            <xdr:cNvPr id="6" name="Cmrcl. Units">
              <a:extLst>
                <a:ext uri="{FF2B5EF4-FFF2-40B4-BE49-F238E27FC236}">
                  <a16:creationId xmlns:a16="http://schemas.microsoft.com/office/drawing/2014/main" id="{02C54080-8458-0982-F325-3C6DED5FA707}"/>
                </a:ext>
              </a:extLst>
            </xdr:cNvPr>
            <xdr:cNvGraphicFramePr/>
          </xdr:nvGraphicFramePr>
          <xdr:xfrm>
            <a:off x="0" y="0"/>
            <a:ext cx="0" cy="0"/>
          </xdr:xfrm>
          <a:graphic>
            <a:graphicData uri="http://schemas.microsoft.com/office/drawing/2010/slicer">
              <sle:slicer xmlns:sle="http://schemas.microsoft.com/office/drawing/2010/slicer" name="Cmrcl. Units"/>
            </a:graphicData>
          </a:graphic>
        </xdr:graphicFrame>
      </mc:Choice>
      <mc:Fallback xmlns="">
        <xdr:sp macro="" textlink="">
          <xdr:nvSpPr>
            <xdr:cNvPr id="0" name=""/>
            <xdr:cNvSpPr>
              <a:spLocks noTextEdit="1"/>
            </xdr:cNvSpPr>
          </xdr:nvSpPr>
          <xdr:spPr>
            <a:xfrm>
              <a:off x="5695951" y="133350"/>
              <a:ext cx="1762124"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304800</xdr:colOff>
      <xdr:row>8</xdr:row>
      <xdr:rowOff>9525</xdr:rowOff>
    </xdr:from>
    <xdr:to>
      <xdr:col>10</xdr:col>
      <xdr:colOff>238125</xdr:colOff>
      <xdr:row>14</xdr:row>
      <xdr:rowOff>47625</xdr:rowOff>
    </xdr:to>
    <mc:AlternateContent xmlns:mc="http://schemas.openxmlformats.org/markup-compatibility/2006" xmlns:a14="http://schemas.microsoft.com/office/drawing/2010/main">
      <mc:Choice Requires="a14">
        <xdr:graphicFrame macro="">
          <xdr:nvGraphicFramePr>
            <xdr:cNvPr id="5" name="Borough">
              <a:extLst>
                <a:ext uri="{FF2B5EF4-FFF2-40B4-BE49-F238E27FC236}">
                  <a16:creationId xmlns:a16="http://schemas.microsoft.com/office/drawing/2014/main" id="{1E7B516E-9A54-44C3-9055-BE3479E24651}"/>
                </a:ext>
              </a:extLst>
            </xdr:cNvPr>
            <xdr:cNvGraphicFramePr/>
          </xdr:nvGraphicFramePr>
          <xdr:xfrm>
            <a:off x="0" y="0"/>
            <a:ext cx="0" cy="0"/>
          </xdr:xfrm>
          <a:graphic>
            <a:graphicData uri="http://schemas.microsoft.com/office/drawing/2010/slicer">
              <sle:slicer xmlns:sle="http://schemas.microsoft.com/office/drawing/2010/slicer" name="Borough"/>
            </a:graphicData>
          </a:graphic>
        </xdr:graphicFrame>
      </mc:Choice>
      <mc:Fallback xmlns="">
        <xdr:sp macro="" textlink="">
          <xdr:nvSpPr>
            <xdr:cNvPr id="0" name=""/>
            <xdr:cNvSpPr>
              <a:spLocks noTextEdit="1"/>
            </xdr:cNvSpPr>
          </xdr:nvSpPr>
          <xdr:spPr>
            <a:xfrm>
              <a:off x="5695950" y="2038350"/>
              <a:ext cx="176212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314325</xdr:colOff>
      <xdr:row>15</xdr:row>
      <xdr:rowOff>19050</xdr:rowOff>
    </xdr:from>
    <xdr:to>
      <xdr:col>10</xdr:col>
      <xdr:colOff>238125</xdr:colOff>
      <xdr:row>25</xdr:row>
      <xdr:rowOff>180975</xdr:rowOff>
    </xdr:to>
    <mc:AlternateContent xmlns:mc="http://schemas.openxmlformats.org/markup-compatibility/2006" xmlns:a14="http://schemas.microsoft.com/office/drawing/2010/main">
      <mc:Choice Requires="a14">
        <xdr:graphicFrame macro="">
          <xdr:nvGraphicFramePr>
            <xdr:cNvPr id="7" name="Rsdtl. Units">
              <a:extLst>
                <a:ext uri="{FF2B5EF4-FFF2-40B4-BE49-F238E27FC236}">
                  <a16:creationId xmlns:a16="http://schemas.microsoft.com/office/drawing/2014/main" id="{23039EAD-CE9A-4529-AF6E-375EF122B51C}"/>
                </a:ext>
              </a:extLst>
            </xdr:cNvPr>
            <xdr:cNvGraphicFramePr/>
          </xdr:nvGraphicFramePr>
          <xdr:xfrm>
            <a:off x="0" y="0"/>
            <a:ext cx="0" cy="0"/>
          </xdr:xfrm>
          <a:graphic>
            <a:graphicData uri="http://schemas.microsoft.com/office/drawing/2010/slicer">
              <sle:slicer xmlns:sle="http://schemas.microsoft.com/office/drawing/2010/slicer" name="Rsdtl. Units"/>
            </a:graphicData>
          </a:graphic>
        </xdr:graphicFrame>
      </mc:Choice>
      <mc:Fallback xmlns="">
        <xdr:sp macro="" textlink="">
          <xdr:nvSpPr>
            <xdr:cNvPr id="0" name=""/>
            <xdr:cNvSpPr>
              <a:spLocks noTextEdit="1"/>
            </xdr:cNvSpPr>
          </xdr:nvSpPr>
          <xdr:spPr>
            <a:xfrm>
              <a:off x="5705475" y="3381375"/>
              <a:ext cx="1752600" cy="2066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300038</xdr:colOff>
      <xdr:row>1</xdr:row>
      <xdr:rowOff>19050</xdr:rowOff>
    </xdr:from>
    <xdr:to>
      <xdr:col>17</xdr:col>
      <xdr:colOff>223841</xdr:colOff>
      <xdr:row>6</xdr:row>
      <xdr:rowOff>123825</xdr:rowOff>
    </xdr:to>
    <xdr:graphicFrame macro="">
      <xdr:nvGraphicFramePr>
        <xdr:cNvPr id="2" name="Chart 1">
          <a:extLst>
            <a:ext uri="{FF2B5EF4-FFF2-40B4-BE49-F238E27FC236}">
              <a16:creationId xmlns:a16="http://schemas.microsoft.com/office/drawing/2014/main" id="{B33B2238-068C-416B-A850-1E1F6958D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300038</xdr:colOff>
      <xdr:row>6</xdr:row>
      <xdr:rowOff>184150</xdr:rowOff>
    </xdr:from>
    <xdr:to>
      <xdr:col>15</xdr:col>
      <xdr:colOff>314326</xdr:colOff>
      <xdr:row>15</xdr:row>
      <xdr:rowOff>127000</xdr:rowOff>
    </xdr:to>
    <xdr:graphicFrame macro="">
      <xdr:nvGraphicFramePr>
        <xdr:cNvPr id="8" name="Chart 7">
          <a:extLst>
            <a:ext uri="{FF2B5EF4-FFF2-40B4-BE49-F238E27FC236}">
              <a16:creationId xmlns:a16="http://schemas.microsoft.com/office/drawing/2014/main" id="{72700399-DF32-45C5-986B-485791D6A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300038</xdr:colOff>
      <xdr:row>15</xdr:row>
      <xdr:rowOff>187325</xdr:rowOff>
    </xdr:from>
    <xdr:to>
      <xdr:col>17</xdr:col>
      <xdr:colOff>538163</xdr:colOff>
      <xdr:row>24</xdr:row>
      <xdr:rowOff>53975</xdr:rowOff>
    </xdr:to>
    <xdr:graphicFrame macro="">
      <xdr:nvGraphicFramePr>
        <xdr:cNvPr id="11" name="Chart 10">
          <a:extLst>
            <a:ext uri="{FF2B5EF4-FFF2-40B4-BE49-F238E27FC236}">
              <a16:creationId xmlns:a16="http://schemas.microsoft.com/office/drawing/2014/main" id="{3E781D96-13B5-4142-A354-4143F9EAD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171451</xdr:colOff>
      <xdr:row>24</xdr:row>
      <xdr:rowOff>114302</xdr:rowOff>
    </xdr:from>
    <xdr:to>
      <xdr:col>21</xdr:col>
      <xdr:colOff>171450</xdr:colOff>
      <xdr:row>33</xdr:row>
      <xdr:rowOff>66675</xdr:rowOff>
    </xdr:to>
    <xdr:graphicFrame macro="">
      <xdr:nvGraphicFramePr>
        <xdr:cNvPr id="12" name="Chart 11">
          <a:extLst>
            <a:ext uri="{FF2B5EF4-FFF2-40B4-BE49-F238E27FC236}">
              <a16:creationId xmlns:a16="http://schemas.microsoft.com/office/drawing/2014/main" id="{9D64FF43-1B20-46E4-AD47-390E76B1B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300038</xdr:colOff>
      <xdr:row>24</xdr:row>
      <xdr:rowOff>114300</xdr:rowOff>
    </xdr:from>
    <xdr:to>
      <xdr:col>16</xdr:col>
      <xdr:colOff>100014</xdr:colOff>
      <xdr:row>33</xdr:row>
      <xdr:rowOff>66675</xdr:rowOff>
    </xdr:to>
    <xdr:graphicFrame macro="">
      <xdr:nvGraphicFramePr>
        <xdr:cNvPr id="13" name="Chart 12">
          <a:extLst>
            <a:ext uri="{FF2B5EF4-FFF2-40B4-BE49-F238E27FC236}">
              <a16:creationId xmlns:a16="http://schemas.microsoft.com/office/drawing/2014/main" id="{C04557B0-A6EE-46EF-86BD-E18FCBCDF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371475</xdr:colOff>
      <xdr:row>6</xdr:row>
      <xdr:rowOff>180975</xdr:rowOff>
    </xdr:from>
    <xdr:to>
      <xdr:col>22</xdr:col>
      <xdr:colOff>28575</xdr:colOff>
      <xdr:row>15</xdr:row>
      <xdr:rowOff>123825</xdr:rowOff>
    </xdr:to>
    <xdr:graphicFrame macro="">
      <xdr:nvGraphicFramePr>
        <xdr:cNvPr id="14" name="Chart 13">
          <a:extLst>
            <a:ext uri="{FF2B5EF4-FFF2-40B4-BE49-F238E27FC236}">
              <a16:creationId xmlns:a16="http://schemas.microsoft.com/office/drawing/2014/main" id="{4486C426-D15D-4BB7-931E-A812CB997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133350</xdr:colOff>
      <xdr:row>0</xdr:row>
      <xdr:rowOff>80962</xdr:rowOff>
    </xdr:from>
    <xdr:to>
      <xdr:col>7</xdr:col>
      <xdr:colOff>476252</xdr:colOff>
      <xdr:row>8</xdr:row>
      <xdr:rowOff>76200</xdr:rowOff>
    </xdr:to>
    <xdr:graphicFrame macro="">
      <xdr:nvGraphicFramePr>
        <xdr:cNvPr id="2" name="Chart 1">
          <a:extLst>
            <a:ext uri="{FF2B5EF4-FFF2-40B4-BE49-F238E27FC236}">
              <a16:creationId xmlns:a16="http://schemas.microsoft.com/office/drawing/2014/main" id="{6DB9F27A-51D9-87E5-FADE-FB65330EA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133350</xdr:colOff>
      <xdr:row>9</xdr:row>
      <xdr:rowOff>52387</xdr:rowOff>
    </xdr:from>
    <xdr:to>
      <xdr:col>4</xdr:col>
      <xdr:colOff>609600</xdr:colOff>
      <xdr:row>18</xdr:row>
      <xdr:rowOff>28575</xdr:rowOff>
    </xdr:to>
    <xdr:graphicFrame macro="">
      <xdr:nvGraphicFramePr>
        <xdr:cNvPr id="8" name="Chart 7">
          <a:extLst>
            <a:ext uri="{FF2B5EF4-FFF2-40B4-BE49-F238E27FC236}">
              <a16:creationId xmlns:a16="http://schemas.microsoft.com/office/drawing/2014/main" id="{9BD0D21B-FEDD-22A5-486B-8F797A9AD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133350</xdr:colOff>
      <xdr:row>18</xdr:row>
      <xdr:rowOff>119062</xdr:rowOff>
    </xdr:from>
    <xdr:to>
      <xdr:col>6</xdr:col>
      <xdr:colOff>785813</xdr:colOff>
      <xdr:row>27</xdr:row>
      <xdr:rowOff>133350</xdr:rowOff>
    </xdr:to>
    <xdr:graphicFrame macro="">
      <xdr:nvGraphicFramePr>
        <xdr:cNvPr id="9" name="Chart 8">
          <a:extLst>
            <a:ext uri="{FF2B5EF4-FFF2-40B4-BE49-F238E27FC236}">
              <a16:creationId xmlns:a16="http://schemas.microsoft.com/office/drawing/2014/main" id="{C5D8490A-E252-38DB-4B3B-7CB63FE87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133350</xdr:colOff>
      <xdr:row>28</xdr:row>
      <xdr:rowOff>42862</xdr:rowOff>
    </xdr:from>
    <xdr:to>
      <xdr:col>6</xdr:col>
      <xdr:colOff>128588</xdr:colOff>
      <xdr:row>38</xdr:row>
      <xdr:rowOff>123825</xdr:rowOff>
    </xdr:to>
    <xdr:graphicFrame macro="">
      <xdr:nvGraphicFramePr>
        <xdr:cNvPr id="10" name="Chart 9">
          <a:extLst>
            <a:ext uri="{FF2B5EF4-FFF2-40B4-BE49-F238E27FC236}">
              <a16:creationId xmlns:a16="http://schemas.microsoft.com/office/drawing/2014/main" id="{C8CBAD36-1044-7981-A4C4-FE99C5B3B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133350</xdr:colOff>
      <xdr:row>39</xdr:row>
      <xdr:rowOff>42862</xdr:rowOff>
    </xdr:from>
    <xdr:to>
      <xdr:col>6</xdr:col>
      <xdr:colOff>819150</xdr:colOff>
      <xdr:row>53</xdr:row>
      <xdr:rowOff>119062</xdr:rowOff>
    </xdr:to>
    <xdr:graphicFrame macro="">
      <xdr:nvGraphicFramePr>
        <xdr:cNvPr id="11" name="Chart 10">
          <a:extLst>
            <a:ext uri="{FF2B5EF4-FFF2-40B4-BE49-F238E27FC236}">
              <a16:creationId xmlns:a16="http://schemas.microsoft.com/office/drawing/2014/main" id="{4ABEC69B-91DF-16C5-C8B8-7E00D6313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504825</xdr:colOff>
      <xdr:row>54</xdr:row>
      <xdr:rowOff>157162</xdr:rowOff>
    </xdr:from>
    <xdr:to>
      <xdr:col>6</xdr:col>
      <xdr:colOff>742950</xdr:colOff>
      <xdr:row>69</xdr:row>
      <xdr:rowOff>42862</xdr:rowOff>
    </xdr:to>
    <xdr:graphicFrame macro="">
      <xdr:nvGraphicFramePr>
        <xdr:cNvPr id="3" name="Chart 2">
          <a:extLst>
            <a:ext uri="{FF2B5EF4-FFF2-40B4-BE49-F238E27FC236}">
              <a16:creationId xmlns:a16="http://schemas.microsoft.com/office/drawing/2014/main" id="{9F003285-97A6-B5DF-8DDA-FB08C73BC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R" refreshedDate="45092.474338078704" createdVersion="8" refreshedVersion="8" minRefreshableVersion="3" recordCount="82" xr:uid="{5A4C8C61-91CA-4989-981B-4C1896CF1A97}">
  <cacheSource type="worksheet">
    <worksheetSource name="Table_Table2"/>
  </cacheSource>
  <cacheFields count="13">
    <cacheField name="Borough" numFmtId="0">
      <sharedItems count="4">
        <s v="Brooklyn"/>
        <s v="Bronx"/>
        <s v="Queens"/>
        <s v="Queens " u="1"/>
      </sharedItems>
    </cacheField>
    <cacheField name="Address" numFmtId="0">
      <sharedItems/>
    </cacheField>
    <cacheField name="Price" numFmtId="0">
      <sharedItems containsSemiMixedTypes="0" containsString="0" containsNumber="1" containsInteger="1" minValue="790000" maxValue="1998000"/>
    </cacheField>
    <cacheField name="Cmrcl. Units" numFmtId="0">
      <sharedItems containsSemiMixedTypes="0" containsString="0" containsNumber="1" containsInteger="1" minValue="0" maxValue="4" count="5">
        <n v="3"/>
        <n v="1"/>
        <n v="4"/>
        <n v="0"/>
        <n v="2"/>
      </sharedItems>
    </cacheField>
    <cacheField name="Rsdtl. Units" numFmtId="0">
      <sharedItems containsSemiMixedTypes="0" containsString="0" containsNumber="1" containsInteger="1" minValue="1" maxValue="8" count="6">
        <n v="3"/>
        <n v="2"/>
        <n v="4"/>
        <n v="5"/>
        <n v="1"/>
        <n v="8"/>
      </sharedItems>
    </cacheField>
    <cacheField name="Total Units" numFmtId="0">
      <sharedItems containsSemiMixedTypes="0" containsString="0" containsNumber="1" containsInteger="1" minValue="2" maxValue="8" count="7">
        <n v="6"/>
        <n v="3"/>
        <n v="2"/>
        <n v="7"/>
        <n v="5"/>
        <n v="4"/>
        <n v="8"/>
      </sharedItems>
    </cacheField>
    <cacheField name="Price Per Unit" numFmtId="0">
      <sharedItems containsSemiMixedTypes="0" containsString="0" containsNumber="1" containsInteger="1" minValue="197500" maxValue="955000"/>
    </cacheField>
    <cacheField name="Annual Income" numFmtId="0">
      <sharedItems containsSemiMixedTypes="0" containsString="0" containsNumber="1" containsInteger="1" minValue="30300" maxValue="205816"/>
    </cacheField>
    <cacheField name="Taxes" numFmtId="0">
      <sharedItems containsSemiMixedTypes="0" containsString="0" containsNumber="1" containsInteger="1" minValue="2160" maxValue="39231"/>
    </cacheField>
    <cacheField name="Total Expenses" numFmtId="0">
      <sharedItems containsSemiMixedTypes="0" containsString="0" containsNumber="1" containsInteger="1" minValue="2160" maxValue="58343"/>
    </cacheField>
    <cacheField name="Monthly Expenses" numFmtId="0">
      <sharedItems containsSemiMixedTypes="0" containsString="0" containsNumber="1" containsInteger="1" minValue="180" maxValue="4862"/>
    </cacheField>
    <cacheField name="Cap Rate" numFmtId="10">
      <sharedItems containsSemiMixedTypes="0" containsString="0" containsNumber="1" minValue="4.1721088435374204E-3" maxValue="0.110741111111111"/>
    </cacheField>
    <cacheField name="Property ID" numFmtId="0">
      <sharedItems containsSemiMixedTypes="0" containsString="0" containsNumber="1" containsInteger="1" minValue="1" maxValue="111"/>
    </cacheField>
  </cacheFields>
  <extLst>
    <ext xmlns:x14="http://schemas.microsoft.com/office/spreadsheetml/2009/9/main" uri="{725AE2AE-9491-48be-B2B4-4EB974FC3084}">
      <x14:pivotCacheDefinition pivotCacheId="1496187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x v="0"/>
    <s v="357 Legion Street"/>
    <n v="1800000"/>
    <x v="0"/>
    <x v="0"/>
    <x v="0"/>
    <n v="300000"/>
    <n v="205816"/>
    <n v="6482"/>
    <n v="6482"/>
    <n v="540"/>
    <n v="0.110741111111111"/>
    <n v="101"/>
  </r>
  <r>
    <x v="0"/>
    <s v="743 Liberty Ave"/>
    <n v="1130000"/>
    <x v="1"/>
    <x v="1"/>
    <x v="1"/>
    <n v="376667"/>
    <n v="121200"/>
    <n v="10000"/>
    <n v="20000"/>
    <n v="1667"/>
    <n v="8.9557522123893799E-2"/>
    <n v="98"/>
  </r>
  <r>
    <x v="1"/>
    <s v="86 Mclean Ave "/>
    <n v="1900000"/>
    <x v="2"/>
    <x v="1"/>
    <x v="0"/>
    <n v="316667"/>
    <n v="192900"/>
    <n v="25297"/>
    <n v="36658"/>
    <n v="3055"/>
    <n v="8.2421978947368399E-2"/>
    <n v="100"/>
  </r>
  <r>
    <x v="0"/>
    <s v="1235 Pacific Street"/>
    <n v="1100000"/>
    <x v="3"/>
    <x v="1"/>
    <x v="2"/>
    <n v="550000"/>
    <n v="113820"/>
    <n v="10000"/>
    <n v="25000"/>
    <n v="2083"/>
    <n v="8.0745454545454606E-2"/>
    <n v="6"/>
  </r>
  <r>
    <x v="0"/>
    <s v="622 Chester St"/>
    <n v="1985000"/>
    <x v="0"/>
    <x v="2"/>
    <x v="3"/>
    <n v="283571"/>
    <n v="172000"/>
    <n v="6000"/>
    <n v="13600"/>
    <n v="1133"/>
    <n v="7.9798488664987399E-2"/>
    <n v="97"/>
  </r>
  <r>
    <x v="2"/>
    <s v="103-17-19 101 Street"/>
    <n v="1888000"/>
    <x v="0"/>
    <x v="1"/>
    <x v="4"/>
    <n v="377600"/>
    <n v="168100"/>
    <n v="10231"/>
    <n v="20231"/>
    <n v="1686"/>
    <n v="7.8339512711864401E-2"/>
    <n v="42"/>
  </r>
  <r>
    <x v="2"/>
    <s v="215-21 Jamaica Ave"/>
    <n v="1299000"/>
    <x v="0"/>
    <x v="1"/>
    <x v="4"/>
    <n v="259800"/>
    <n v="127200"/>
    <n v="23518"/>
    <n v="33518"/>
    <n v="2793"/>
    <n v="7.2118552732871405E-2"/>
    <n v="99"/>
  </r>
  <r>
    <x v="2"/>
    <s v="10744 Inwood Street"/>
    <n v="1100000"/>
    <x v="3"/>
    <x v="1"/>
    <x v="2"/>
    <n v="550000"/>
    <n v="87600"/>
    <n v="5200"/>
    <n v="10200"/>
    <n v="850"/>
    <n v="7.0363636363636406E-2"/>
    <n v="102"/>
  </r>
  <r>
    <x v="0"/>
    <s v="1508 Pitkin Ave"/>
    <n v="1140000"/>
    <x v="4"/>
    <x v="1"/>
    <x v="5"/>
    <n v="285000"/>
    <n v="114000"/>
    <n v="25000"/>
    <n v="35000"/>
    <n v="2917"/>
    <n v="6.9298245614035095E-2"/>
    <n v="13"/>
  </r>
  <r>
    <x v="2"/>
    <s v="132 Saint Nicholas Ave"/>
    <n v="1980000"/>
    <x v="1"/>
    <x v="2"/>
    <x v="4"/>
    <n v="396000"/>
    <n v="175800"/>
    <n v="39231"/>
    <n v="39231"/>
    <n v="3269"/>
    <n v="6.8974242424242396E-2"/>
    <n v="107"/>
  </r>
  <r>
    <x v="0"/>
    <s v="2276 Atlantic Ave"/>
    <n v="1250000"/>
    <x v="3"/>
    <x v="0"/>
    <x v="1"/>
    <n v="416667"/>
    <n v="98400"/>
    <n v="2373"/>
    <n v="12373"/>
    <n v="1031"/>
    <n v="6.8821599999999997E-2"/>
    <n v="1"/>
  </r>
  <r>
    <x v="2"/>
    <s v="115-23 14 Road"/>
    <n v="1880000"/>
    <x v="1"/>
    <x v="3"/>
    <x v="0"/>
    <n v="313333"/>
    <n v="148800"/>
    <n v="16000"/>
    <n v="31000"/>
    <n v="2583"/>
    <n v="6.7765957446808495E-2"/>
    <n v="63"/>
  </r>
  <r>
    <x v="2"/>
    <s v="79-24 Jamaica Ave"/>
    <n v="1738000"/>
    <x v="1"/>
    <x v="4"/>
    <x v="2"/>
    <n v="869000"/>
    <n v="149124"/>
    <n v="18715"/>
    <n v="33940"/>
    <n v="2828"/>
    <n v="6.6273878020713495E-2"/>
    <n v="47"/>
  </r>
  <r>
    <x v="2"/>
    <s v="138-69 Francis Lewis Blvd"/>
    <n v="1250000"/>
    <x v="3"/>
    <x v="1"/>
    <x v="2"/>
    <n v="625000"/>
    <n v="102000"/>
    <n v="10000"/>
    <n v="20000"/>
    <n v="1667"/>
    <n v="6.5600000000000006E-2"/>
    <n v="91"/>
  </r>
  <r>
    <x v="0"/>
    <s v="1118 Halsey Street"/>
    <n v="1400000"/>
    <x v="3"/>
    <x v="1"/>
    <x v="2"/>
    <n v="700000"/>
    <n v="103200"/>
    <n v="2831"/>
    <n v="12831"/>
    <n v="1069"/>
    <n v="6.4549285714285698E-2"/>
    <n v="22"/>
  </r>
  <r>
    <x v="2"/>
    <s v="109-02 Guy R Brewer Blvd"/>
    <n v="1800000"/>
    <x v="0"/>
    <x v="2"/>
    <x v="3"/>
    <n v="257143"/>
    <n v="141900"/>
    <n v="16446"/>
    <n v="26446"/>
    <n v="2204"/>
    <n v="6.4141111111111093E-2"/>
    <n v="43"/>
  </r>
  <r>
    <x v="0"/>
    <s v="1094 Bushwick Ave"/>
    <n v="1580000"/>
    <x v="3"/>
    <x v="2"/>
    <x v="5"/>
    <n v="395000"/>
    <n v="116400"/>
    <n v="6000"/>
    <n v="16000"/>
    <n v="1333"/>
    <n v="6.3544303797468393E-2"/>
    <n v="62"/>
  </r>
  <r>
    <x v="0"/>
    <s v="552 Central Ave"/>
    <n v="1998000"/>
    <x v="1"/>
    <x v="2"/>
    <x v="4"/>
    <n v="399600"/>
    <n v="151200"/>
    <n v="15000"/>
    <n v="25000"/>
    <n v="2083"/>
    <n v="6.3175175175175194E-2"/>
    <n v="92"/>
  </r>
  <r>
    <x v="1"/>
    <s v="579 East 168 Street"/>
    <n v="1900000"/>
    <x v="3"/>
    <x v="3"/>
    <x v="4"/>
    <n v="380000"/>
    <n v="145740"/>
    <n v="10047"/>
    <n v="28547"/>
    <n v="2379"/>
    <n v="6.1680526315789498E-2"/>
    <n v="29"/>
  </r>
  <r>
    <x v="2"/>
    <s v="12802 135 Ave"/>
    <n v="1150000"/>
    <x v="1"/>
    <x v="4"/>
    <x v="2"/>
    <n v="575000"/>
    <n v="86000"/>
    <n v="5681"/>
    <n v="15681"/>
    <n v="1307"/>
    <n v="6.1167826086956499E-2"/>
    <n v="48"/>
  </r>
  <r>
    <x v="2"/>
    <s v="7606 Rockaway Blvd"/>
    <n v="1400000"/>
    <x v="1"/>
    <x v="0"/>
    <x v="5"/>
    <n v="350000"/>
    <n v="98400"/>
    <n v="5481"/>
    <n v="15481"/>
    <n v="1290"/>
    <n v="5.92278571428572E-2"/>
    <n v="103"/>
  </r>
  <r>
    <x v="0"/>
    <s v="385 Nostrand Ave"/>
    <n v="1500000"/>
    <x v="1"/>
    <x v="1"/>
    <x v="1"/>
    <n v="500000"/>
    <n v="96000"/>
    <n v="3078"/>
    <n v="9078"/>
    <n v="756"/>
    <n v="5.7948E-2"/>
    <n v="93"/>
  </r>
  <r>
    <x v="0"/>
    <s v="82 Central Ave"/>
    <n v="1850000"/>
    <x v="1"/>
    <x v="1"/>
    <x v="1"/>
    <n v="616667"/>
    <n v="120000"/>
    <n v="4132"/>
    <n v="15132"/>
    <n v="1261"/>
    <n v="5.6685405405405398E-2"/>
    <n v="74"/>
  </r>
  <r>
    <x v="2"/>
    <s v="7615 47 Ave"/>
    <n v="1930000"/>
    <x v="3"/>
    <x v="5"/>
    <x v="6"/>
    <n v="241250"/>
    <n v="160800"/>
    <n v="38000"/>
    <n v="54841"/>
    <n v="4570"/>
    <n v="5.4901036269430097E-2"/>
    <n v="61"/>
  </r>
  <r>
    <x v="0"/>
    <s v="378 Central Ave"/>
    <n v="1990000"/>
    <x v="4"/>
    <x v="2"/>
    <x v="0"/>
    <n v="331667"/>
    <n v="152316"/>
    <n v="9534"/>
    <n v="43834"/>
    <n v="3653"/>
    <n v="5.4531658291457299E-2"/>
    <n v="45"/>
  </r>
  <r>
    <x v="0"/>
    <s v="3024 23Rd St Astoria"/>
    <n v="1665000"/>
    <x v="3"/>
    <x v="2"/>
    <x v="5"/>
    <n v="416250"/>
    <n v="110400"/>
    <n v="10402"/>
    <n v="20402"/>
    <n v="1700"/>
    <n v="5.4052852852852898E-2"/>
    <n v="53"/>
  </r>
  <r>
    <x v="0"/>
    <s v="229 Central Ave #3, Brooklyn, Ny 11221"/>
    <n v="1750000"/>
    <x v="1"/>
    <x v="1"/>
    <x v="1"/>
    <n v="583333"/>
    <n v="117600"/>
    <n v="9578"/>
    <n v="24622"/>
    <n v="2052"/>
    <n v="5.3130285714285699E-2"/>
    <n v="46"/>
  </r>
  <r>
    <x v="2"/>
    <s v="764 Seneca Ave"/>
    <n v="1624000"/>
    <x v="4"/>
    <x v="2"/>
    <x v="0"/>
    <n v="270667"/>
    <n v="103092"/>
    <n v="7905"/>
    <n v="18404"/>
    <n v="1534"/>
    <n v="5.2147586206896503E-2"/>
    <n v="75"/>
  </r>
  <r>
    <x v="0"/>
    <s v="9 Menahan Street"/>
    <n v="1350000"/>
    <x v="3"/>
    <x v="1"/>
    <x v="2"/>
    <n v="675000"/>
    <n v="72000"/>
    <n v="2160"/>
    <n v="2160"/>
    <n v="180"/>
    <n v="5.1733333333333298E-2"/>
    <n v="66"/>
  </r>
  <r>
    <x v="1"/>
    <s v="3825 3Rd Ave"/>
    <n v="1650000"/>
    <x v="1"/>
    <x v="2"/>
    <x v="4"/>
    <n v="330000"/>
    <n v="101664"/>
    <n v="6556"/>
    <n v="16556"/>
    <n v="1380"/>
    <n v="5.1580606060606098E-2"/>
    <n v="30"/>
  </r>
  <r>
    <x v="2"/>
    <s v="43-20 Greenpoint Ave"/>
    <n v="1750000"/>
    <x v="1"/>
    <x v="1"/>
    <x v="1"/>
    <n v="583333"/>
    <n v="96000"/>
    <n v="8600"/>
    <n v="8600"/>
    <n v="717"/>
    <n v="4.9942857142857101E-2"/>
    <n v="106"/>
  </r>
  <r>
    <x v="2"/>
    <s v="279 Saint Nicholas Ave"/>
    <n v="1600000"/>
    <x v="1"/>
    <x v="0"/>
    <x v="5"/>
    <n v="400000"/>
    <n v="99600"/>
    <n v="9973"/>
    <n v="19947"/>
    <n v="1662"/>
    <n v="4.9790624999999998E-2"/>
    <n v="78"/>
  </r>
  <r>
    <x v="0"/>
    <s v="1097 Madison Street"/>
    <n v="1200000"/>
    <x v="3"/>
    <x v="1"/>
    <x v="2"/>
    <n v="600000"/>
    <n v="72000"/>
    <n v="2819"/>
    <n v="12819"/>
    <n v="1068"/>
    <n v="4.93175E-2"/>
    <n v="19"/>
  </r>
  <r>
    <x v="0"/>
    <s v="406 Broadway"/>
    <n v="1849000"/>
    <x v="1"/>
    <x v="1"/>
    <x v="1"/>
    <n v="616333"/>
    <n v="96000"/>
    <n v="5169"/>
    <n v="5169"/>
    <n v="431"/>
    <n v="4.9124391563006999E-2"/>
    <n v="109"/>
  </r>
  <r>
    <x v="1"/>
    <s v="1225 Union Ave"/>
    <n v="1900000"/>
    <x v="3"/>
    <x v="5"/>
    <x v="6"/>
    <n v="237500"/>
    <n v="144000"/>
    <n v="34134"/>
    <n v="50700"/>
    <n v="4225"/>
    <n v="4.91052631578947E-2"/>
    <n v="34"/>
  </r>
  <r>
    <x v="0"/>
    <s v="379 Nostrand Ave"/>
    <n v="1450000"/>
    <x v="3"/>
    <x v="1"/>
    <x v="2"/>
    <n v="725000"/>
    <n v="87540"/>
    <n v="6569"/>
    <n v="16569"/>
    <n v="1381"/>
    <n v="4.8945517241379299E-2"/>
    <n v="71"/>
  </r>
  <r>
    <x v="0"/>
    <s v="277 Starr St, Brooklyn, Ny 11237"/>
    <n v="1800000"/>
    <x v="3"/>
    <x v="0"/>
    <x v="1"/>
    <n v="600000"/>
    <n v="102600"/>
    <n v="4741"/>
    <n v="14741"/>
    <n v="1228"/>
    <n v="4.88105555555556E-2"/>
    <n v="65"/>
  </r>
  <r>
    <x v="0"/>
    <s v="30 Grove Street"/>
    <n v="1675000"/>
    <x v="3"/>
    <x v="0"/>
    <x v="1"/>
    <n v="558333"/>
    <n v="99228"/>
    <n v="8100"/>
    <n v="18100"/>
    <n v="1508"/>
    <n v="4.8434626865671598E-2"/>
    <n v="23"/>
  </r>
  <r>
    <x v="0"/>
    <s v="28 Grove Street"/>
    <n v="1675000"/>
    <x v="3"/>
    <x v="0"/>
    <x v="1"/>
    <n v="558333"/>
    <n v="99600"/>
    <n v="8817"/>
    <n v="18817"/>
    <n v="1568"/>
    <n v="4.8228656716417899E-2"/>
    <n v="24"/>
  </r>
  <r>
    <x v="2"/>
    <s v="148-06 90 Ave"/>
    <n v="1399000"/>
    <x v="1"/>
    <x v="1"/>
    <x v="1"/>
    <n v="466333"/>
    <n v="72000"/>
    <n v="6000"/>
    <n v="6000"/>
    <n v="500"/>
    <n v="4.7176554681915603E-2"/>
    <n v="105"/>
  </r>
  <r>
    <x v="0"/>
    <s v="170 Monroe Street"/>
    <n v="1980000"/>
    <x v="3"/>
    <x v="0"/>
    <x v="1"/>
    <n v="660000"/>
    <n v="108000"/>
    <n v="5453"/>
    <n v="15453"/>
    <n v="1288"/>
    <n v="4.6740909090909097E-2"/>
    <n v="70"/>
  </r>
  <r>
    <x v="2"/>
    <s v="104-01 Corona Ave"/>
    <n v="1480000"/>
    <x v="1"/>
    <x v="4"/>
    <x v="2"/>
    <n v="740000"/>
    <n v="89388"/>
    <n v="10367"/>
    <n v="20367"/>
    <n v="1697"/>
    <n v="4.66358108108108E-2"/>
    <n v="35"/>
  </r>
  <r>
    <x v="0"/>
    <s v="1343 Dekalb Ave"/>
    <n v="1650000"/>
    <x v="3"/>
    <x v="0"/>
    <x v="1"/>
    <n v="550000"/>
    <n v="90000"/>
    <n v="3053"/>
    <n v="13053"/>
    <n v="1088"/>
    <n v="4.6634715151515203E-2"/>
    <n v="51"/>
  </r>
  <r>
    <x v="0"/>
    <s v="1226 Bushwick Ave"/>
    <n v="1500000"/>
    <x v="3"/>
    <x v="0"/>
    <x v="1"/>
    <n v="500000"/>
    <n v="84000"/>
    <n v="4600"/>
    <n v="14600"/>
    <n v="1217"/>
    <n v="4.6266666666666699E-2"/>
    <n v="18"/>
  </r>
  <r>
    <x v="0"/>
    <s v="1444 Dekalb Ave"/>
    <n v="1500000"/>
    <x v="1"/>
    <x v="1"/>
    <x v="1"/>
    <n v="500000"/>
    <n v="90000"/>
    <n v="11000"/>
    <n v="21000"/>
    <n v="1750"/>
    <n v="4.5999999999999999E-2"/>
    <n v="69"/>
  </r>
  <r>
    <x v="0"/>
    <s v="415 Wilson Ave, Brooklyn, Ny 11221"/>
    <n v="1300000"/>
    <x v="3"/>
    <x v="1"/>
    <x v="2"/>
    <n v="650000"/>
    <n v="72000"/>
    <n v="2319"/>
    <n v="12319"/>
    <n v="1027"/>
    <n v="4.5908461538461502E-2"/>
    <n v="52"/>
  </r>
  <r>
    <x v="0"/>
    <s v="284 Suydam Street"/>
    <n v="1975000"/>
    <x v="1"/>
    <x v="2"/>
    <x v="4"/>
    <n v="395000"/>
    <n v="103200"/>
    <n v="3299"/>
    <n v="13299"/>
    <n v="1108"/>
    <n v="4.5519493670886098E-2"/>
    <n v="77"/>
  </r>
  <r>
    <x v="0"/>
    <s v="315 Woodbine Street"/>
    <n v="1700000"/>
    <x v="3"/>
    <x v="2"/>
    <x v="5"/>
    <n v="425000"/>
    <n v="96000"/>
    <n v="9300"/>
    <n v="19300"/>
    <n v="1608"/>
    <n v="4.5117647058823498E-2"/>
    <n v="15"/>
  </r>
  <r>
    <x v="0"/>
    <s v="14 Stockholm Street"/>
    <n v="1390000"/>
    <x v="3"/>
    <x v="1"/>
    <x v="2"/>
    <n v="695000"/>
    <n v="64800"/>
    <n v="2704"/>
    <n v="2704"/>
    <n v="225"/>
    <n v="4.4673381294964003E-2"/>
    <n v="55"/>
  </r>
  <r>
    <x v="0"/>
    <s v="237 Madison Street"/>
    <n v="1575000"/>
    <x v="3"/>
    <x v="1"/>
    <x v="2"/>
    <n v="787500"/>
    <n v="85200"/>
    <n v="5486"/>
    <n v="15486"/>
    <n v="1290"/>
    <n v="4.4262857142857097E-2"/>
    <n v="68"/>
  </r>
  <r>
    <x v="0"/>
    <s v="833 Bushwick Ave #1I, Brooklyn, Ny 11221"/>
    <n v="1350000"/>
    <x v="3"/>
    <x v="0"/>
    <x v="1"/>
    <n v="450000"/>
    <n v="72000"/>
    <n v="2800"/>
    <n v="12800"/>
    <n v="1067"/>
    <n v="4.3851851851851802E-2"/>
    <n v="73"/>
  </r>
  <r>
    <x v="0"/>
    <s v="764 Seneca Ave"/>
    <n v="1990000"/>
    <x v="4"/>
    <x v="2"/>
    <x v="0"/>
    <n v="331667"/>
    <n v="122400"/>
    <n v="7211"/>
    <n v="35211"/>
    <n v="2934"/>
    <n v="4.3813567839196002E-2"/>
    <n v="76"/>
  </r>
  <r>
    <x v="0"/>
    <s v="447 Stockholm St, Flushing, Ny 11385"/>
    <n v="1600000"/>
    <x v="3"/>
    <x v="1"/>
    <x v="2"/>
    <n v="800000"/>
    <n v="75600"/>
    <n v="7227"/>
    <n v="7227"/>
    <n v="602"/>
    <n v="4.2748124999999998E-2"/>
    <n v="56"/>
  </r>
  <r>
    <x v="0"/>
    <s v="360 Wilson Ave #2Family, Brooklyn, Ny 11221"/>
    <n v="1300000"/>
    <x v="3"/>
    <x v="1"/>
    <x v="2"/>
    <n v="650000"/>
    <n v="72000"/>
    <n v="6700"/>
    <n v="16700"/>
    <n v="1392"/>
    <n v="4.2538461538461497E-2"/>
    <n v="20"/>
  </r>
  <r>
    <x v="1"/>
    <s v="66-68 Herriot Street"/>
    <n v="790000"/>
    <x v="1"/>
    <x v="0"/>
    <x v="5"/>
    <n v="197500"/>
    <n v="63000"/>
    <n v="9407"/>
    <n v="29407"/>
    <n v="2451"/>
    <n v="4.2522784810126599E-2"/>
    <n v="4"/>
  </r>
  <r>
    <x v="0"/>
    <s v="1404 Hancock Street"/>
    <n v="1500000"/>
    <x v="3"/>
    <x v="0"/>
    <x v="1"/>
    <n v="500000"/>
    <n v="78000"/>
    <n v="4512"/>
    <n v="14512"/>
    <n v="1209"/>
    <n v="4.2325333333333298E-2"/>
    <n v="41"/>
  </r>
  <r>
    <x v="0"/>
    <s v="160 Guernsey Street"/>
    <n v="1995000"/>
    <x v="3"/>
    <x v="2"/>
    <x v="5"/>
    <n v="498750"/>
    <n v="98100"/>
    <n v="4402"/>
    <n v="14402"/>
    <n v="1200"/>
    <n v="4.1953884711779403E-2"/>
    <n v="96"/>
  </r>
  <r>
    <x v="0"/>
    <s v="14A Stockholm St, Brooklyn, Ny 11221"/>
    <n v="1500000"/>
    <x v="3"/>
    <x v="1"/>
    <x v="2"/>
    <n v="750000"/>
    <n v="64800"/>
    <n v="2704"/>
    <n v="2704"/>
    <n v="225"/>
    <n v="4.13973333333333E-2"/>
    <n v="54"/>
  </r>
  <r>
    <x v="0"/>
    <s v="1023-1025 Willoughby Ave"/>
    <n v="1910000"/>
    <x v="3"/>
    <x v="1"/>
    <x v="2"/>
    <n v="955000"/>
    <n v="96000"/>
    <n v="7764"/>
    <n v="17764"/>
    <n v="1480"/>
    <n v="4.0961256544502597E-2"/>
    <n v="80"/>
  </r>
  <r>
    <x v="0"/>
    <s v="155 S Oxford Street #3"/>
    <n v="1975000"/>
    <x v="3"/>
    <x v="0"/>
    <x v="1"/>
    <n v="658333"/>
    <n v="99000"/>
    <n v="8337"/>
    <n v="18337"/>
    <n v="1528"/>
    <n v="4.0842025316455699E-2"/>
    <n v="110"/>
  </r>
  <r>
    <x v="2"/>
    <s v="50-12 39 Ave"/>
    <n v="1150000"/>
    <x v="1"/>
    <x v="4"/>
    <x v="2"/>
    <n v="575000"/>
    <n v="70500"/>
    <n v="8196"/>
    <n v="23822"/>
    <n v="1985"/>
    <n v="4.05895652173913E-2"/>
    <n v="90"/>
  </r>
  <r>
    <x v="0"/>
    <s v="210 Devoe St Brooklyn"/>
    <n v="1800000"/>
    <x v="3"/>
    <x v="1"/>
    <x v="2"/>
    <n v="900000"/>
    <n v="75120"/>
    <n v="4705"/>
    <n v="4705"/>
    <n v="392"/>
    <n v="3.9119444444444401E-2"/>
    <n v="67"/>
  </r>
  <r>
    <x v="0"/>
    <s v="276 Cornelia Street"/>
    <n v="1725000"/>
    <x v="3"/>
    <x v="1"/>
    <x v="2"/>
    <n v="862500"/>
    <n v="81600"/>
    <n v="4190"/>
    <n v="14190"/>
    <n v="1182"/>
    <n v="3.9078260869565201E-2"/>
    <n v="64"/>
  </r>
  <r>
    <x v="0"/>
    <s v="677 Seneca Ace"/>
    <n v="1588000"/>
    <x v="1"/>
    <x v="1"/>
    <x v="1"/>
    <n v="529333"/>
    <n v="77700"/>
    <n v="5881"/>
    <n v="15881"/>
    <n v="1323"/>
    <n v="3.89288413098237E-2"/>
    <n v="72"/>
  </r>
  <r>
    <x v="0"/>
    <s v="243 Starr Streat "/>
    <n v="1500000"/>
    <x v="3"/>
    <x v="1"/>
    <x v="2"/>
    <n v="750000"/>
    <n v="70800"/>
    <n v="2500"/>
    <n v="12500"/>
    <n v="1042"/>
    <n v="3.8866666666666702E-2"/>
    <n v="111"/>
  </r>
  <r>
    <x v="2"/>
    <s v="30-20 34Th Street"/>
    <n v="1750000"/>
    <x v="3"/>
    <x v="1"/>
    <x v="2"/>
    <n v="875000"/>
    <n v="87900"/>
    <n v="10149"/>
    <n v="20149"/>
    <n v="1679"/>
    <n v="3.87148571428571E-2"/>
    <n v="12"/>
  </r>
  <r>
    <x v="2"/>
    <s v="3020 34Th St"/>
    <n v="1750000"/>
    <x v="3"/>
    <x v="0"/>
    <x v="1"/>
    <n v="583333"/>
    <n v="87900"/>
    <n v="10149"/>
    <n v="22149"/>
    <n v="1846"/>
    <n v="3.7572000000000001E-2"/>
    <n v="40"/>
  </r>
  <r>
    <x v="0"/>
    <s v="780 Nostrand Ave"/>
    <n v="1495000"/>
    <x v="1"/>
    <x v="1"/>
    <x v="1"/>
    <n v="498333"/>
    <n v="64680"/>
    <n v="9205"/>
    <n v="9205"/>
    <n v="767"/>
    <n v="3.7107023411371197E-2"/>
    <n v="10"/>
  </r>
  <r>
    <x v="0"/>
    <s v="59 Devoe Street"/>
    <n v="1750000"/>
    <x v="3"/>
    <x v="1"/>
    <x v="2"/>
    <n v="875000"/>
    <n v="78000"/>
    <n v="3938"/>
    <n v="13938"/>
    <n v="1162"/>
    <n v="3.6606857142857101E-2"/>
    <n v="84"/>
  </r>
  <r>
    <x v="0"/>
    <s v="151 Kingsland Ave"/>
    <n v="1450000"/>
    <x v="3"/>
    <x v="1"/>
    <x v="2"/>
    <n v="725000"/>
    <n v="68400"/>
    <n v="5828"/>
    <n v="15828"/>
    <n v="1319"/>
    <n v="3.62565517241379E-2"/>
    <n v="2"/>
  </r>
  <r>
    <x v="2"/>
    <s v="1864 Linden Street, Flushing 11385"/>
    <n v="1450000"/>
    <x v="3"/>
    <x v="0"/>
    <x v="1"/>
    <n v="483333"/>
    <n v="68400"/>
    <n v="7148"/>
    <n v="17148"/>
    <n v="1429"/>
    <n v="3.5346206896551699E-2"/>
    <n v="17"/>
  </r>
  <r>
    <x v="2"/>
    <s v="4711 38 Street"/>
    <n v="1575000"/>
    <x v="3"/>
    <x v="1"/>
    <x v="2"/>
    <n v="787500"/>
    <n v="60000"/>
    <n v="9000"/>
    <n v="9000"/>
    <n v="750"/>
    <n v="3.2380952380952399E-2"/>
    <n v="104"/>
  </r>
  <r>
    <x v="2"/>
    <s v="3216 31St Ave"/>
    <n v="1675000"/>
    <x v="3"/>
    <x v="0"/>
    <x v="1"/>
    <n v="558333"/>
    <n v="72000"/>
    <n v="9200"/>
    <n v="19200"/>
    <n v="1600"/>
    <n v="3.1522388059701499E-2"/>
    <n v="79"/>
  </r>
  <r>
    <x v="2"/>
    <s v="3056 12Th St Astoria"/>
    <n v="1400000"/>
    <x v="3"/>
    <x v="0"/>
    <x v="1"/>
    <n v="466667"/>
    <n v="61200"/>
    <n v="7452"/>
    <n v="17452"/>
    <n v="1454"/>
    <n v="3.1265714285714299E-2"/>
    <n v="37"/>
  </r>
  <r>
    <x v="0"/>
    <s v="680 Hart Street"/>
    <n v="1500000"/>
    <x v="3"/>
    <x v="0"/>
    <x v="1"/>
    <n v="500000"/>
    <n v="61800"/>
    <n v="5000"/>
    <n v="15000"/>
    <n v="1250"/>
    <n v="3.1199999999999999E-2"/>
    <n v="60"/>
  </r>
  <r>
    <x v="0"/>
    <s v="1105 Cypress Ave"/>
    <n v="1500000"/>
    <x v="3"/>
    <x v="1"/>
    <x v="2"/>
    <n v="750000"/>
    <n v="66000"/>
    <n v="6589"/>
    <n v="20990"/>
    <n v="1749"/>
    <n v="3.0006666666666699E-2"/>
    <n v="7"/>
  </r>
  <r>
    <x v="2"/>
    <s v="3311 36 Ave"/>
    <n v="1498000"/>
    <x v="1"/>
    <x v="1"/>
    <x v="1"/>
    <n v="499333"/>
    <n v="60600"/>
    <n v="7964"/>
    <n v="17964"/>
    <n v="1497"/>
    <n v="2.8461949265687601E-2"/>
    <n v="57"/>
  </r>
  <r>
    <x v="2"/>
    <s v="6685 Forest Ave"/>
    <n v="1499000"/>
    <x v="1"/>
    <x v="1"/>
    <x v="1"/>
    <n v="499667"/>
    <n v="55200"/>
    <n v="7733"/>
    <n v="17733"/>
    <n v="1478"/>
    <n v="2.4994663108739198E-2"/>
    <n v="38"/>
  </r>
  <r>
    <x v="0"/>
    <s v="1267 Gates Ave"/>
    <n v="1180000"/>
    <x v="3"/>
    <x v="1"/>
    <x v="2"/>
    <n v="590000"/>
    <n v="39600"/>
    <n v="4500"/>
    <n v="14500"/>
    <n v="1208"/>
    <n v="2.1271186440677999E-2"/>
    <n v="21"/>
  </r>
  <r>
    <x v="0"/>
    <s v="510 Macdonough Street"/>
    <n v="1588000"/>
    <x v="3"/>
    <x v="0"/>
    <x v="1"/>
    <n v="529333"/>
    <n v="37800"/>
    <n v="5175"/>
    <n v="15175"/>
    <n v="1265"/>
    <n v="1.4247481108312299E-2"/>
    <n v="39"/>
  </r>
  <r>
    <x v="2"/>
    <s v="5605 Metropolitana Ve"/>
    <n v="1388000"/>
    <x v="1"/>
    <x v="0"/>
    <x v="5"/>
    <n v="347000"/>
    <n v="30300"/>
    <n v="10800"/>
    <n v="10800"/>
    <n v="900"/>
    <n v="1.4048991354466901E-2"/>
    <n v="36"/>
  </r>
  <r>
    <x v="0"/>
    <s v="604 E 102 Street"/>
    <n v="1470000"/>
    <x v="3"/>
    <x v="1"/>
    <x v="2"/>
    <n v="735000"/>
    <n v="64476"/>
    <n v="25343"/>
    <n v="58343"/>
    <n v="4862"/>
    <n v="4.1721088435374204E-3"/>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C77F2F-6B9F-49C2-BDFB-75979DC12E4C}" name="PivotTable2" cacheId="3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1:B15"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dataField="1" compact="0" outline="0" showAll="0"/>
    <pivotField compact="0" outline="0" subtotalTop="0" showAll="0"/>
    <pivotField compact="0" outline="0" showAll="0"/>
    <pivotField compact="0" outline="0" showAll="0"/>
    <pivotField compact="0" outline="0" showAll="0"/>
    <pivotField compact="0" numFmtId="10" outline="0" showAll="0"/>
    <pivotField compact="0" outline="0" showAll="0"/>
  </pivotFields>
  <rowFields count="1">
    <field x="0"/>
  </rowFields>
  <rowItems count="4">
    <i>
      <x/>
    </i>
    <i>
      <x v="1"/>
    </i>
    <i>
      <x v="2"/>
    </i>
    <i t="grand">
      <x/>
    </i>
  </rowItems>
  <colItems count="1">
    <i/>
  </colItems>
  <dataFields count="1">
    <dataField name="Average of Price Per Unit" fld="6" subtotal="average" baseField="2" baseItem="0" numFmtId="166"/>
  </dataFields>
  <formats count="1">
    <format dxfId="6">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694E5D-8EFB-4868-A0DE-AE1E702091CB}" name="PivotTable1" cacheId="3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3:B7"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compact="0" outline="0" subtotalTop="0" showAll="0"/>
    <pivotField compact="0" outline="0" showAll="0"/>
    <pivotField compact="0" outline="0" showAll="0"/>
    <pivotField compact="0" outline="0" showAll="0"/>
    <pivotField dataField="1" compact="0" numFmtId="10" outline="0" showAll="0"/>
    <pivotField compact="0" outline="0" showAll="0"/>
  </pivotFields>
  <rowFields count="1">
    <field x="0"/>
  </rowFields>
  <rowItems count="4">
    <i>
      <x/>
    </i>
    <i>
      <x v="1"/>
    </i>
    <i>
      <x v="2"/>
    </i>
    <i t="grand">
      <x/>
    </i>
  </rowItems>
  <colItems count="1">
    <i/>
  </colItems>
  <dataFields count="1">
    <dataField name="Average of Cap Rate" fld="11" subtotal="average" baseField="2" baseItem="0" numFmtId="10"/>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36D416-2C6D-45F5-ADA6-D2465F893949}" name="PivotTable6" cacheId="3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40:B44"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dataField="1" compact="0" outline="0" subtotalTop="0" showAll="0"/>
    <pivotField compact="0" outline="0" showAll="0"/>
    <pivotField compact="0" outline="0" showAll="0"/>
    <pivotField compact="0" outline="0" showAll="0"/>
    <pivotField compact="0" numFmtId="10" outline="0" showAll="0"/>
    <pivotField compact="0" outline="0" showAll="0"/>
  </pivotFields>
  <rowFields count="1">
    <field x="0"/>
  </rowFields>
  <rowItems count="4">
    <i>
      <x/>
    </i>
    <i>
      <x v="1"/>
    </i>
    <i>
      <x v="2"/>
    </i>
    <i t="grand">
      <x/>
    </i>
  </rowItems>
  <colItems count="1">
    <i/>
  </colItems>
  <dataFields count="1">
    <dataField name="Average of Annual Income" fld="7" subtotal="average" baseField="0" baseItem="1"/>
  </dataFields>
  <formats count="1">
    <format dxfId="8">
      <pivotArea outline="0" collapsedLevelsAreSubtotals="1" fieldPosition="0"/>
    </format>
  </formats>
  <chartFormats count="2">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C5B97F-41E0-4239-B721-E55C419A0D6D}" name="PivotTable5" cacheId="3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9:B33"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dataField="1"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compact="0" outline="0" subtotalTop="0" showAll="0"/>
    <pivotField compact="0" outline="0" showAll="0"/>
    <pivotField compact="0" outline="0" showAll="0"/>
    <pivotField compact="0" outline="0" showAll="0"/>
    <pivotField compact="0" numFmtId="10" outline="0" showAll="0"/>
    <pivotField compact="0" outline="0" showAll="0"/>
  </pivotFields>
  <rowFields count="1">
    <field x="0"/>
  </rowFields>
  <rowItems count="4">
    <i>
      <x/>
    </i>
    <i>
      <x v="1"/>
    </i>
    <i>
      <x v="2"/>
    </i>
    <i t="grand">
      <x/>
    </i>
  </rowItems>
  <colItems count="1">
    <i/>
  </colItems>
  <dataFields count="1">
    <dataField name="Sum of Cmrcl. Units" fld="3" baseField="0" baseItem="0" numFmtId="167"/>
  </dataFields>
  <formats count="1">
    <format dxfId="9">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2112A9-5C7B-4260-8004-F37B602F02C6}" name="PivotTable9" cacheId="3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56:B64" firstHeaderRow="1" firstDataRow="1" firstDataCol="1"/>
  <pivotFields count="13">
    <pivotField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axis="axisRow" compact="0" outline="0" showAll="0">
      <items count="8">
        <item x="2"/>
        <item x="1"/>
        <item x="5"/>
        <item x="4"/>
        <item x="0"/>
        <item x="3"/>
        <item x="6"/>
        <item t="default"/>
      </items>
    </pivotField>
    <pivotField compact="0" outline="0" showAll="0"/>
    <pivotField dataField="1" compact="0" outline="0" showAll="0"/>
    <pivotField compact="0" outline="0" showAll="0"/>
    <pivotField compact="0" outline="0" showAll="0"/>
    <pivotField compact="0" outline="0" showAll="0"/>
    <pivotField compact="0" numFmtId="10" outline="0" showAll="0"/>
    <pivotField compact="0" outline="0" showAll="0"/>
  </pivotFields>
  <rowFields count="1">
    <field x="5"/>
  </rowFields>
  <rowItems count="8">
    <i>
      <x/>
    </i>
    <i>
      <x v="1"/>
    </i>
    <i>
      <x v="2"/>
    </i>
    <i>
      <x v="3"/>
    </i>
    <i>
      <x v="4"/>
    </i>
    <i>
      <x v="5"/>
    </i>
    <i>
      <x v="6"/>
    </i>
    <i t="grand">
      <x/>
    </i>
  </rowItems>
  <colItems count="1">
    <i/>
  </colItems>
  <dataFields count="1">
    <dataField name="Average of Annual Income" fld="7" subtotal="average" baseField="5" baseItem="0" numFmtId="167"/>
  </dataFields>
  <formats count="1">
    <format dxfId="1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B1A34B-B02A-44D6-8FEC-51B7562C2AB6}" name="PivotTable4" cacheId="3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0:B24"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compact="0" outline="0" subtotalTop="0" showAll="0"/>
    <pivotField dataField="1" compact="0" outline="0" showAll="0"/>
    <pivotField compact="0" outline="0" showAll="0"/>
    <pivotField compact="0" outline="0" showAll="0"/>
    <pivotField compact="0" numFmtId="10" outline="0" showAll="0"/>
    <pivotField compact="0" outline="0" showAll="0"/>
  </pivotFields>
  <rowFields count="1">
    <field x="0"/>
  </rowFields>
  <rowItems count="4">
    <i>
      <x/>
    </i>
    <i>
      <x v="1"/>
    </i>
    <i>
      <x v="2"/>
    </i>
    <i t="grand">
      <x/>
    </i>
  </rowItems>
  <colItems count="1">
    <i/>
  </colItems>
  <dataFields count="1">
    <dataField name="Average of Taxes" fld="8" subtotal="average" baseField="2" baseItem="0" numFmtId="166"/>
  </dataFields>
  <formats count="1">
    <format dxfId="11">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DF2B14B-0B58-47D9-BEA2-DA7708A6DA69}" autoFormatId="16" applyNumberFormats="0" applyBorderFormats="0" applyFontFormats="0" applyPatternFormats="0" applyAlignmentFormats="0" applyWidthHeightFormats="0">
  <queryTableRefresh nextId="59">
    <queryTableFields count="13">
      <queryTableField id="26" name="Borough" tableColumnId="23"/>
      <queryTableField id="27" name="Address" tableColumnId="24"/>
      <queryTableField id="28" name="Price" tableColumnId="25"/>
      <queryTableField id="29" name="Cmrcl. Units" tableColumnId="26"/>
      <queryTableField id="30" name="Rsdtl. Units" tableColumnId="27"/>
      <queryTableField id="57" name="Total Units" tableColumnId="2"/>
      <queryTableField id="41" name="Price Per Unit" tableColumnId="32"/>
      <queryTableField id="55" name="Annual Income" tableColumnId="1"/>
      <queryTableField id="31" name="Taxes" tableColumnId="28"/>
      <queryTableField id="32" name="Total Expenses" tableColumnId="29"/>
      <queryTableField id="33" name="Monthly Expenses" tableColumnId="30"/>
      <queryTableField id="34" name="Cap Rate" tableColumnId="31"/>
      <queryTableField id="25" name="Property ID" tableColumnId="22"/>
    </queryTableFields>
    <queryTableDeletedFields count="1">
      <deletedField name="area  "/>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mrcl._Units" xr10:uid="{5A87741C-478F-436E-A080-66AAE6A6A98F}" sourceName="Cmrcl. Units">
  <pivotTables>
    <pivotTable tabId="4" name="PivotTable1"/>
    <pivotTable tabId="4" name="PivotTable2"/>
    <pivotTable tabId="4" name="PivotTable4"/>
    <pivotTable tabId="4" name="PivotTable5"/>
    <pivotTable tabId="4" name="PivotTable6"/>
    <pivotTable tabId="4" name="PivotTable9"/>
  </pivotTables>
  <data>
    <tabular pivotCacheId="1496187123">
      <items count="5">
        <i x="3" s="1"/>
        <i x="1" s="1"/>
        <i x="4"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rough" xr10:uid="{2B2FF99C-3B24-4233-BDC9-E1CD1D054C47}" sourceName="Borough">
  <pivotTables>
    <pivotTable tabId="4" name="PivotTable1"/>
    <pivotTable tabId="4" name="PivotTable2"/>
    <pivotTable tabId="4" name="PivotTable4"/>
    <pivotTable tabId="4" name="PivotTable5"/>
    <pivotTable tabId="4" name="PivotTable6"/>
    <pivotTable tabId="4" name="PivotTable9"/>
  </pivotTables>
  <data>
    <tabular pivotCacheId="1496187123">
      <items count="4">
        <i x="1" s="1"/>
        <i x="0"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sdtl._Units" xr10:uid="{7440F186-C597-44A6-B904-FE0AEB9FC293}" sourceName="Rsdtl. Units">
  <pivotTables>
    <pivotTable tabId="4" name="PivotTable1"/>
    <pivotTable tabId="4" name="PivotTable2"/>
    <pivotTable tabId="4" name="PivotTable4"/>
    <pivotTable tabId="4" name="PivotTable5"/>
    <pivotTable tabId="4" name="PivotTable6"/>
    <pivotTable tabId="4" name="PivotTable9"/>
  </pivotTables>
  <data>
    <tabular pivotCacheId="1496187123">
      <items count="6">
        <i x="4" s="1"/>
        <i x="1" s="1"/>
        <i x="0"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mrcl. Units" xr10:uid="{AF685DD8-1578-4F76-B8B7-172777D7B0C7}" cache="Slicer_Cmrcl._Units" caption="Cmrcl. Units" style="SlicerStyleLight6" rowHeight="241300"/>
  <slicer name="Borough" xr10:uid="{1FADAC4A-9380-4B2A-A87A-E714C4F0FF07}" cache="Slicer_Borough" caption="Borough" style="SlicerStyleLight6" rowHeight="241300"/>
  <slicer name="Rsdtl. Units" xr10:uid="{2D461566-A78F-41E2-898A-B5AE2CAA6436}" cache="Slicer_Rsdtl._Units" caption="Rsdtl. Units" style="SlicerStyleLight6"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60E2C7-FAB1-4B7F-BE80-AC8C9B6A396B}" name="Table_Table25" displayName="Table_Table25" ref="A4:G87" totalsRowCount="1" headerRowDxfId="28" dataDxfId="27" totalsRowDxfId="26">
  <autoFilter ref="A4:G86" xr:uid="{0160E2C7-FAB1-4B7F-BE80-AC8C9B6A396B}"/>
  <tableColumns count="7">
    <tableColumn id="23" xr3:uid="{24D7A047-E310-469D-8D6F-D1979204CA1B}" name="Borough" dataDxfId="25" totalsRowDxfId="24"/>
    <tableColumn id="24" xr3:uid="{3E27A4F4-A510-4958-9643-68564E1AC5B7}" name="Address" dataDxfId="23" totalsRowDxfId="22" dataCellStyle="Currency"/>
    <tableColumn id="25" xr3:uid="{E87EC57E-6FF7-4FEC-8582-ED1E6C0B1F90}" name="Price" dataDxfId="21" totalsRowDxfId="20" dataCellStyle="Comma" totalsRowCellStyle="Comma"/>
    <tableColumn id="32" xr3:uid="{1F08D97D-8877-41E8-AF7D-A0F2F6C1F91D}" name="Price Per Unit" dataDxfId="19" totalsRowDxfId="18" dataCellStyle="Comma" totalsRowCellStyle="Comma"/>
    <tableColumn id="10" xr3:uid="{0C039C45-DC62-4A5F-81DF-14C0D85108A8}" name="Annual Income" dataDxfId="17" totalsRowDxfId="16" dataCellStyle="Comma" totalsRowCellStyle="Comma"/>
    <tableColumn id="28" xr3:uid="{E7AEDC87-B595-4895-8A30-432D4AF4A95A}" name="Taxes" dataDxfId="15" totalsRowDxfId="14" dataCellStyle="Comma" totalsRowCellStyle="Comma"/>
    <tableColumn id="31" xr3:uid="{97D956BA-CBC4-4109-9FE0-3A6D6AD0FFC0}" name="Cap Rate" dataDxfId="13" totalsRowDxfId="12" dataCellStyle="Percent"/>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A9009B-D676-4AE6-8C04-B67189825710}" name="Table_Table2" displayName="Table_Table2" ref="A7:M90" tableType="queryTable" totalsRowCount="1" headerRowDxfId="5">
  <autoFilter ref="A7:M89" xr:uid="{F9A9009B-D676-4AE6-8C04-B67189825710}">
    <filterColumn colId="2">
      <customFilters>
        <customFilter operator="lessThan" val="2000000"/>
      </customFilters>
    </filterColumn>
  </autoFilter>
  <tableColumns count="13">
    <tableColumn id="23" xr3:uid="{51AF48D5-4BFA-4449-962F-23838CDFF41A}" uniqueName="23" name="Borough" queryTableFieldId="26" dataDxfId="4"/>
    <tableColumn id="24" xr3:uid="{968DE55A-C09C-419E-B18B-1E3517F42947}" uniqueName="24" name="Address" queryTableFieldId="27" dataDxfId="3" dataCellStyle="Currency"/>
    <tableColumn id="25" xr3:uid="{2DAF00A9-EE28-4BE4-AAB7-2F4D31AD8102}" uniqueName="25" name="Price" queryTableFieldId="28"/>
    <tableColumn id="26" xr3:uid="{097D49AC-CCD2-4810-9582-BD55FDD54BBE}" uniqueName="26" name="Cmrcl. Units" queryTableFieldId="29"/>
    <tableColumn id="27" xr3:uid="{84A05776-1691-4AFF-BB39-8A50EC754EB9}" uniqueName="27" name="Rsdtl. Units" queryTableFieldId="30"/>
    <tableColumn id="2" xr3:uid="{D7E0DAF2-1237-41ED-8CAC-23432450F288}" uniqueName="2" name="Total Units" queryTableFieldId="57" dataCellStyle="Currency"/>
    <tableColumn id="32" xr3:uid="{EFC5B952-B92B-4E6C-A705-EA3FBF76B431}" uniqueName="32" name="Price Per Unit" queryTableFieldId="41"/>
    <tableColumn id="1" xr3:uid="{A3CF9D4E-407C-4440-AAFE-B5A908ECAEEB}" uniqueName="1" name="Annual Income" queryTableFieldId="55" dataCellStyle="Currency"/>
    <tableColumn id="28" xr3:uid="{8909B7C5-5BD8-49AD-931F-94DCE6EA06F4}" uniqueName="28" name="Taxes" queryTableFieldId="31"/>
    <tableColumn id="29" xr3:uid="{74442F8A-8C3C-4E53-96E5-7F294C1E6D5D}" uniqueName="29" name="Total Expenses" queryTableFieldId="32"/>
    <tableColumn id="30" xr3:uid="{03EF7097-0AB5-4C37-810C-D54320A8F861}" uniqueName="30" name="Monthly Expenses" queryTableFieldId="33"/>
    <tableColumn id="31" xr3:uid="{D10ED4CE-C7DF-4E95-8996-315FFF20F096}" uniqueName="31" name="Cap Rate" queryTableFieldId="34" dataDxfId="2" totalsRowDxfId="1" dataCellStyle="Percent"/>
    <tableColumn id="22" xr3:uid="{68ACAF77-E09D-4274-87EA-231369E218C0}" uniqueName="22" name="Property ID" queryTableFieldId="25" dataDxfId="0" dataCellStyle="Currency"/>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0125CA-535D-408A-AC86-8DD5D822C39B}" name="Table2" displayName="Table2" ref="A14:AF351" totalsRowShown="0">
  <autoFilter ref="A14:AF351" xr:uid="{4B0125CA-535D-408A-AC86-8DD5D822C39B}"/>
  <tableColumns count="32">
    <tableColumn id="1" xr3:uid="{9AA87BD3-9DB3-48D0-9449-6C32A35CA852}" name="Column1"/>
    <tableColumn id="2" xr3:uid="{A08E52F4-E4C6-47F1-886F-54472328D3A3}" name="Column2"/>
    <tableColumn id="3" xr3:uid="{C7DD59A1-E3B5-4841-9326-CEFFBAC11E01}" name="Column3"/>
    <tableColumn id="4" xr3:uid="{80B13A0A-CC46-4D80-B78E-10BA7EE27150}" name="Column4"/>
    <tableColumn id="5" xr3:uid="{C35B03D8-ABE1-4511-AE33-8C0696FF701D}" name="Column5"/>
    <tableColumn id="6" xr3:uid="{539E1222-40D5-4812-9536-D51B205749EA}" name="Column6"/>
    <tableColumn id="7" xr3:uid="{DEE0C2D8-0E89-4647-AE1A-8B00DAE31807}" name="Column7"/>
    <tableColumn id="8" xr3:uid="{AB474184-3347-449C-8857-D5A065E88B1B}" name="Column8"/>
    <tableColumn id="9" xr3:uid="{2128108E-7E80-48EF-8F37-B626ED09E4EB}" name="Column9"/>
    <tableColumn id="10" xr3:uid="{DDDA3F53-8768-44C0-B4BE-EFAED284BEC1}" name="Column10"/>
    <tableColumn id="11" xr3:uid="{F8358918-EF56-476C-A92F-D1AEA5B9FD25}" name="Column11"/>
    <tableColumn id="12" xr3:uid="{1281CA4C-61F6-4654-A02E-2DA37DFDFFD8}" name="Column12"/>
    <tableColumn id="13" xr3:uid="{77625F59-8684-41F4-8C7B-96E53B074FCE}" name="Column13"/>
    <tableColumn id="14" xr3:uid="{FAFBE841-A89A-4513-BACC-14D9E83F3BBE}" name="Column14">
      <calculatedColumnFormula>M15*12</calculatedColumnFormula>
    </tableColumn>
    <tableColumn id="15" xr3:uid="{CC692474-5C05-4475-B3EE-504F354BBA03}" name="Column15"/>
    <tableColumn id="16" xr3:uid="{F83A0F02-E4DB-4ADE-B218-68EDC1949BD5}" name="Column16"/>
    <tableColumn id="17" xr3:uid="{6D3D168E-9151-4E12-8BCF-0C7AD6276DFD}" name="Column17"/>
    <tableColumn id="18" xr3:uid="{A9BC1A60-DD94-46FC-BDB7-5976CF0336F6}" name="Column18">
      <calculatedColumnFormula>Q15*12</calculatedColumnFormula>
    </tableColumn>
    <tableColumn id="19" xr3:uid="{A0734580-B64F-42DD-96B4-9D16ED722C4F}" name="Column19"/>
    <tableColumn id="20" xr3:uid="{59F785AE-78CA-43B5-85CB-EE2C4127E051}" name="Column20"/>
    <tableColumn id="21" xr3:uid="{6B2463D1-9994-40A6-9B6E-2EB82C4251FB}" name="Column21">
      <calculatedColumnFormula>T15*12</calculatedColumnFormula>
    </tableColumn>
    <tableColumn id="22" xr3:uid="{547B9213-2D53-40D7-98FB-22754C9E73FD}" name="Column22">
      <calculatedColumnFormula>N15+R15+U15</calculatedColumnFormula>
    </tableColumn>
    <tableColumn id="23" xr3:uid="{962DC71E-0667-4FC4-82B4-2BFAEE002D2E}" name="Column23">
      <calculatedColumnFormula>V15/12</calculatedColumnFormula>
    </tableColumn>
    <tableColumn id="24" xr3:uid="{9DE1A797-79BF-470E-B7B9-283D922F9740}" name="Column24">
      <calculatedColumnFormula>W15*12</calculatedColumnFormula>
    </tableColumn>
    <tableColumn id="25" xr3:uid="{A358B0C0-B96E-4FD0-85FA-E836DA45271C}" name="Column25"/>
    <tableColumn id="26" xr3:uid="{B88AA732-F1EE-4BAA-8E16-699734A17144}" name="Column26"/>
    <tableColumn id="27" xr3:uid="{6008D2FB-6111-4552-B71C-46FABAC23F0C}" name="Column27">
      <calculatedColumnFormula>Y15+Z15</calculatedColumnFormula>
    </tableColumn>
    <tableColumn id="28" xr3:uid="{06A7546E-425D-41D3-9805-D263436ADEBE}" name="Column28">
      <calculatedColumnFormula>(V15-AA15+(S15*12))/D15</calculatedColumnFormula>
    </tableColumn>
    <tableColumn id="29" xr3:uid="{229F3B78-2CB5-4401-9AF6-FBE6DF407DCF}" name="Column29">
      <calculatedColumnFormula>(X15-AA15)/E15</calculatedColumnFormula>
    </tableColumn>
    <tableColumn id="30" xr3:uid="{FBC63909-90D7-4880-9D50-FFB71EC7B6B5}" name="Column30"/>
    <tableColumn id="31" xr3:uid="{C8D464A8-00C9-4ADA-998B-BF9C6FED7D25}" name="Column31">
      <calculatedColumnFormula>AA15/12</calculatedColumnFormula>
    </tableColumn>
    <tableColumn id="32" xr3:uid="{CAA24A31-52EB-4561-9011-078BA36C4194}" name="Column32">
      <calculatedColumnFormula>W15-AD15-AE15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mailto:tomer.shmuel@massada.com" TargetMode="External"/><Relationship Id="rId7" Type="http://schemas.openxmlformats.org/officeDocument/2006/relationships/comments" Target="../comments1.xml"/><Relationship Id="rId2" Type="http://schemas.openxmlformats.org/officeDocument/2006/relationships/hyperlink" Target="mailto:megan@brickandmortar.com" TargetMode="External"/><Relationship Id="rId1" Type="http://schemas.openxmlformats.org/officeDocument/2006/relationships/hyperlink" Target="mailto:megan@brickandmortar.com" TargetMode="External"/><Relationship Id="rId6" Type="http://schemas.openxmlformats.org/officeDocument/2006/relationships/table" Target="../tables/table3.xml"/><Relationship Id="rId5" Type="http://schemas.openxmlformats.org/officeDocument/2006/relationships/vmlDrawing" Target="../drawings/vmlDrawing1.vml"/><Relationship Id="rId4" Type="http://schemas.openxmlformats.org/officeDocument/2006/relationships/hyperlink" Target="mailto:rafey@rynyc.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tomer.shmuel@massada.com" TargetMode="External"/><Relationship Id="rId2" Type="http://schemas.openxmlformats.org/officeDocument/2006/relationships/hyperlink" Target="mailto:megan@brickandmortar.com" TargetMode="External"/><Relationship Id="rId1" Type="http://schemas.openxmlformats.org/officeDocument/2006/relationships/hyperlink" Target="mailto:megan@brickandmortar.com"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mailto:rafey@ryny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7E7FD-48BB-42B7-B67D-BB899B7CA62E}">
  <dimension ref="A1:J87"/>
  <sheetViews>
    <sheetView showGridLines="0" tabSelected="1" zoomScaleNormal="100" workbookViewId="0">
      <selection activeCell="W4" sqref="W4"/>
    </sheetView>
  </sheetViews>
  <sheetFormatPr defaultRowHeight="15" x14ac:dyDescent="0.25"/>
  <cols>
    <col min="1" max="1" width="10.7109375" style="140" bestFit="1" customWidth="1"/>
    <col min="2" max="2" width="15.85546875" style="140" customWidth="1"/>
    <col min="3" max="3" width="11" style="145" customWidth="1"/>
    <col min="4" max="4" width="12" style="146" customWidth="1"/>
    <col min="5" max="5" width="9.7109375" style="145" customWidth="1"/>
    <col min="6" max="6" width="10.5703125" style="146" bestFit="1" customWidth="1"/>
    <col min="7" max="7" width="11" style="137" bestFit="1" customWidth="1"/>
    <col min="8" max="17" width="9.140625" style="137"/>
    <col min="18" max="18" width="9.140625" style="137" customWidth="1"/>
    <col min="19" max="16384" width="9.140625" style="137"/>
  </cols>
  <sheetData>
    <row r="1" spans="1:10" ht="9.75" customHeight="1" x14ac:dyDescent="0.25"/>
    <row r="2" spans="1:10" ht="29.25" customHeight="1" x14ac:dyDescent="0.5">
      <c r="A2" s="136" t="s">
        <v>1070</v>
      </c>
      <c r="B2" s="136"/>
      <c r="C2" s="147"/>
      <c r="D2" s="147"/>
      <c r="E2" s="147"/>
      <c r="F2" s="147"/>
      <c r="G2" s="136"/>
      <c r="H2" s="143"/>
      <c r="I2" s="143"/>
      <c r="J2" s="143"/>
    </row>
    <row r="3" spans="1:10" ht="29.25" customHeight="1" x14ac:dyDescent="0.5">
      <c r="A3" s="136" t="s">
        <v>1074</v>
      </c>
      <c r="B3" s="136"/>
      <c r="C3" s="147"/>
      <c r="D3" s="147"/>
      <c r="E3" s="147"/>
      <c r="F3" s="147"/>
      <c r="G3" s="136"/>
      <c r="H3" s="143"/>
      <c r="I3" s="143"/>
      <c r="J3" s="143"/>
    </row>
    <row r="4" spans="1:10" ht="31.5" customHeight="1" x14ac:dyDescent="0.25">
      <c r="A4" s="141" t="s">
        <v>966</v>
      </c>
      <c r="B4" s="141" t="s">
        <v>968</v>
      </c>
      <c r="C4" s="148" t="s">
        <v>969</v>
      </c>
      <c r="D4" s="149" t="s">
        <v>974</v>
      </c>
      <c r="E4" s="149" t="s">
        <v>1071</v>
      </c>
      <c r="F4" s="148" t="s">
        <v>970</v>
      </c>
      <c r="G4" s="142" t="s">
        <v>972</v>
      </c>
    </row>
    <row r="5" spans="1:10" x14ac:dyDescent="0.25">
      <c r="A5" s="140" t="s">
        <v>959</v>
      </c>
      <c r="B5" s="140" t="s">
        <v>984</v>
      </c>
      <c r="C5" s="145">
        <v>1800000</v>
      </c>
      <c r="D5" s="146">
        <v>300000</v>
      </c>
      <c r="E5" s="145">
        <v>205816</v>
      </c>
      <c r="F5" s="146">
        <v>6482</v>
      </c>
      <c r="G5" s="138">
        <v>0.110741111111111</v>
      </c>
    </row>
    <row r="6" spans="1:10" x14ac:dyDescent="0.25">
      <c r="A6" s="140" t="s">
        <v>959</v>
      </c>
      <c r="B6" s="140" t="s">
        <v>985</v>
      </c>
      <c r="C6" s="145">
        <v>1130000</v>
      </c>
      <c r="D6" s="146">
        <v>376667</v>
      </c>
      <c r="E6" s="145">
        <v>121200</v>
      </c>
      <c r="F6" s="146">
        <v>10000</v>
      </c>
      <c r="G6" s="138">
        <v>8.9557522123893799E-2</v>
      </c>
    </row>
    <row r="7" spans="1:10" x14ac:dyDescent="0.25">
      <c r="A7" s="140" t="s">
        <v>964</v>
      </c>
      <c r="B7" s="140" t="s">
        <v>986</v>
      </c>
      <c r="C7" s="145">
        <v>1900000</v>
      </c>
      <c r="D7" s="146">
        <v>316667</v>
      </c>
      <c r="E7" s="145">
        <v>192900</v>
      </c>
      <c r="F7" s="146">
        <v>25297</v>
      </c>
      <c r="G7" s="138">
        <v>8.2421978947368399E-2</v>
      </c>
    </row>
    <row r="8" spans="1:10" x14ac:dyDescent="0.25">
      <c r="A8" s="140" t="s">
        <v>959</v>
      </c>
      <c r="B8" s="140" t="s">
        <v>987</v>
      </c>
      <c r="C8" s="145">
        <v>1100000</v>
      </c>
      <c r="D8" s="146">
        <v>550000</v>
      </c>
      <c r="E8" s="145">
        <v>113820</v>
      </c>
      <c r="F8" s="146">
        <v>10000</v>
      </c>
      <c r="G8" s="138">
        <v>8.0745454545454606E-2</v>
      </c>
    </row>
    <row r="9" spans="1:10" x14ac:dyDescent="0.25">
      <c r="A9" s="140" t="s">
        <v>959</v>
      </c>
      <c r="B9" s="140" t="s">
        <v>988</v>
      </c>
      <c r="C9" s="145">
        <v>1985000</v>
      </c>
      <c r="D9" s="146">
        <v>283571</v>
      </c>
      <c r="E9" s="145">
        <v>172000</v>
      </c>
      <c r="F9" s="146">
        <v>6000</v>
      </c>
      <c r="G9" s="138">
        <v>7.9798488664987399E-2</v>
      </c>
    </row>
    <row r="10" spans="1:10" x14ac:dyDescent="0.25">
      <c r="A10" s="140" t="s">
        <v>963</v>
      </c>
      <c r="B10" s="140" t="s">
        <v>989</v>
      </c>
      <c r="C10" s="145">
        <v>1888000</v>
      </c>
      <c r="D10" s="146">
        <v>377600</v>
      </c>
      <c r="E10" s="145">
        <v>168100</v>
      </c>
      <c r="F10" s="146">
        <v>10231</v>
      </c>
      <c r="G10" s="138">
        <v>7.8339512711864401E-2</v>
      </c>
    </row>
    <row r="11" spans="1:10" x14ac:dyDescent="0.25">
      <c r="A11" s="140" t="s">
        <v>963</v>
      </c>
      <c r="B11" s="140" t="s">
        <v>990</v>
      </c>
      <c r="C11" s="145">
        <v>1299000</v>
      </c>
      <c r="D11" s="146">
        <v>259800</v>
      </c>
      <c r="E11" s="145">
        <v>127200</v>
      </c>
      <c r="F11" s="146">
        <v>23518</v>
      </c>
      <c r="G11" s="138">
        <v>7.2118552732871405E-2</v>
      </c>
    </row>
    <row r="12" spans="1:10" x14ac:dyDescent="0.25">
      <c r="A12" s="140" t="s">
        <v>963</v>
      </c>
      <c r="B12" s="140" t="s">
        <v>991</v>
      </c>
      <c r="C12" s="145">
        <v>1100000</v>
      </c>
      <c r="D12" s="146">
        <v>550000</v>
      </c>
      <c r="E12" s="145">
        <v>87600</v>
      </c>
      <c r="F12" s="146">
        <v>5200</v>
      </c>
      <c r="G12" s="138">
        <v>7.0363636363636406E-2</v>
      </c>
    </row>
    <row r="13" spans="1:10" x14ac:dyDescent="0.25">
      <c r="A13" s="140" t="s">
        <v>959</v>
      </c>
      <c r="B13" s="140" t="s">
        <v>992</v>
      </c>
      <c r="C13" s="145">
        <v>1140000</v>
      </c>
      <c r="D13" s="146">
        <v>285000</v>
      </c>
      <c r="E13" s="145">
        <v>114000</v>
      </c>
      <c r="F13" s="146">
        <v>25000</v>
      </c>
      <c r="G13" s="138">
        <v>6.9298245614035095E-2</v>
      </c>
    </row>
    <row r="14" spans="1:10" x14ac:dyDescent="0.25">
      <c r="A14" s="140" t="s">
        <v>963</v>
      </c>
      <c r="B14" s="140" t="s">
        <v>993</v>
      </c>
      <c r="C14" s="145">
        <v>1980000</v>
      </c>
      <c r="D14" s="146">
        <v>396000</v>
      </c>
      <c r="E14" s="145">
        <v>175800</v>
      </c>
      <c r="F14" s="146">
        <v>39231</v>
      </c>
      <c r="G14" s="138">
        <v>6.8974242424242396E-2</v>
      </c>
    </row>
    <row r="15" spans="1:10" x14ac:dyDescent="0.25">
      <c r="A15" s="140" t="s">
        <v>959</v>
      </c>
      <c r="B15" s="140" t="s">
        <v>994</v>
      </c>
      <c r="C15" s="145">
        <v>1250000</v>
      </c>
      <c r="D15" s="146">
        <v>416667</v>
      </c>
      <c r="E15" s="145">
        <v>98400</v>
      </c>
      <c r="F15" s="146">
        <v>2373</v>
      </c>
      <c r="G15" s="138">
        <v>6.8821599999999997E-2</v>
      </c>
    </row>
    <row r="16" spans="1:10" x14ac:dyDescent="0.25">
      <c r="A16" s="140" t="s">
        <v>963</v>
      </c>
      <c r="B16" s="140" t="s">
        <v>995</v>
      </c>
      <c r="C16" s="145">
        <v>1880000</v>
      </c>
      <c r="D16" s="146">
        <v>313333</v>
      </c>
      <c r="E16" s="145">
        <v>148800</v>
      </c>
      <c r="F16" s="146">
        <v>16000</v>
      </c>
      <c r="G16" s="138">
        <v>6.7765957446808495E-2</v>
      </c>
    </row>
    <row r="17" spans="1:7" x14ac:dyDescent="0.25">
      <c r="A17" s="140" t="s">
        <v>963</v>
      </c>
      <c r="B17" s="140" t="s">
        <v>996</v>
      </c>
      <c r="C17" s="145">
        <v>1738000</v>
      </c>
      <c r="D17" s="146">
        <v>869000</v>
      </c>
      <c r="E17" s="145">
        <v>149124</v>
      </c>
      <c r="F17" s="146">
        <v>18715</v>
      </c>
      <c r="G17" s="138">
        <v>6.6273878020713495E-2</v>
      </c>
    </row>
    <row r="18" spans="1:7" x14ac:dyDescent="0.25">
      <c r="A18" s="140" t="s">
        <v>963</v>
      </c>
      <c r="B18" s="140" t="s">
        <v>997</v>
      </c>
      <c r="C18" s="145">
        <v>1250000</v>
      </c>
      <c r="D18" s="146">
        <v>625000</v>
      </c>
      <c r="E18" s="145">
        <v>102000</v>
      </c>
      <c r="F18" s="146">
        <v>10000</v>
      </c>
      <c r="G18" s="138">
        <v>6.5600000000000006E-2</v>
      </c>
    </row>
    <row r="19" spans="1:7" x14ac:dyDescent="0.25">
      <c r="A19" s="140" t="s">
        <v>959</v>
      </c>
      <c r="B19" s="140" t="s">
        <v>998</v>
      </c>
      <c r="C19" s="145">
        <v>1400000</v>
      </c>
      <c r="D19" s="146">
        <v>700000</v>
      </c>
      <c r="E19" s="145">
        <v>103200</v>
      </c>
      <c r="F19" s="146">
        <v>2831</v>
      </c>
      <c r="G19" s="138">
        <v>6.4549285714285698E-2</v>
      </c>
    </row>
    <row r="20" spans="1:7" x14ac:dyDescent="0.25">
      <c r="A20" s="140" t="s">
        <v>963</v>
      </c>
      <c r="B20" s="140" t="s">
        <v>999</v>
      </c>
      <c r="C20" s="145">
        <v>1800000</v>
      </c>
      <c r="D20" s="146">
        <v>257143</v>
      </c>
      <c r="E20" s="145">
        <v>141900</v>
      </c>
      <c r="F20" s="146">
        <v>16446</v>
      </c>
      <c r="G20" s="138">
        <v>6.4141111111111093E-2</v>
      </c>
    </row>
    <row r="21" spans="1:7" x14ac:dyDescent="0.25">
      <c r="A21" s="140" t="s">
        <v>959</v>
      </c>
      <c r="B21" s="140" t="s">
        <v>1000</v>
      </c>
      <c r="C21" s="145">
        <v>1580000</v>
      </c>
      <c r="D21" s="146">
        <v>395000</v>
      </c>
      <c r="E21" s="145">
        <v>116400</v>
      </c>
      <c r="F21" s="146">
        <v>6000</v>
      </c>
      <c r="G21" s="138">
        <v>6.3544303797468393E-2</v>
      </c>
    </row>
    <row r="22" spans="1:7" x14ac:dyDescent="0.25">
      <c r="A22" s="140" t="s">
        <v>959</v>
      </c>
      <c r="B22" s="140" t="s">
        <v>1001</v>
      </c>
      <c r="C22" s="145">
        <v>1998000</v>
      </c>
      <c r="D22" s="146">
        <v>399600</v>
      </c>
      <c r="E22" s="145">
        <v>151200</v>
      </c>
      <c r="F22" s="146">
        <v>15000</v>
      </c>
      <c r="G22" s="138">
        <v>6.3175175175175194E-2</v>
      </c>
    </row>
    <row r="23" spans="1:7" x14ac:dyDescent="0.25">
      <c r="A23" s="140" t="s">
        <v>964</v>
      </c>
      <c r="B23" s="140" t="s">
        <v>1002</v>
      </c>
      <c r="C23" s="145">
        <v>1900000</v>
      </c>
      <c r="D23" s="146">
        <v>380000</v>
      </c>
      <c r="E23" s="145">
        <v>145740</v>
      </c>
      <c r="F23" s="146">
        <v>10047</v>
      </c>
      <c r="G23" s="138">
        <v>6.1680526315789498E-2</v>
      </c>
    </row>
    <row r="24" spans="1:7" x14ac:dyDescent="0.25">
      <c r="A24" s="140" t="s">
        <v>963</v>
      </c>
      <c r="B24" s="140" t="s">
        <v>1003</v>
      </c>
      <c r="C24" s="145">
        <v>1150000</v>
      </c>
      <c r="D24" s="146">
        <v>575000</v>
      </c>
      <c r="E24" s="145">
        <v>86000</v>
      </c>
      <c r="F24" s="146">
        <v>5681</v>
      </c>
      <c r="G24" s="138">
        <v>6.1167826086956499E-2</v>
      </c>
    </row>
    <row r="25" spans="1:7" x14ac:dyDescent="0.25">
      <c r="A25" s="140" t="s">
        <v>963</v>
      </c>
      <c r="B25" s="140" t="s">
        <v>1004</v>
      </c>
      <c r="C25" s="145">
        <v>1400000</v>
      </c>
      <c r="D25" s="146">
        <v>350000</v>
      </c>
      <c r="E25" s="145">
        <v>98400</v>
      </c>
      <c r="F25" s="146">
        <v>5481</v>
      </c>
      <c r="G25" s="138">
        <v>5.92278571428572E-2</v>
      </c>
    </row>
    <row r="26" spans="1:7" x14ac:dyDescent="0.25">
      <c r="A26" s="140" t="s">
        <v>959</v>
      </c>
      <c r="B26" s="140" t="s">
        <v>1005</v>
      </c>
      <c r="C26" s="145">
        <v>1500000</v>
      </c>
      <c r="D26" s="146">
        <v>500000</v>
      </c>
      <c r="E26" s="145">
        <v>96000</v>
      </c>
      <c r="F26" s="146">
        <v>3078</v>
      </c>
      <c r="G26" s="138">
        <v>5.7948E-2</v>
      </c>
    </row>
    <row r="27" spans="1:7" x14ac:dyDescent="0.25">
      <c r="A27" s="140" t="s">
        <v>959</v>
      </c>
      <c r="B27" s="140" t="s">
        <v>1006</v>
      </c>
      <c r="C27" s="145">
        <v>1850000</v>
      </c>
      <c r="D27" s="146">
        <v>616667</v>
      </c>
      <c r="E27" s="145">
        <v>120000</v>
      </c>
      <c r="F27" s="146">
        <v>4132</v>
      </c>
      <c r="G27" s="138">
        <v>5.6685405405405398E-2</v>
      </c>
    </row>
    <row r="28" spans="1:7" x14ac:dyDescent="0.25">
      <c r="A28" s="140" t="s">
        <v>963</v>
      </c>
      <c r="B28" s="140" t="s">
        <v>1007</v>
      </c>
      <c r="C28" s="145">
        <v>1930000</v>
      </c>
      <c r="D28" s="146">
        <v>241250</v>
      </c>
      <c r="E28" s="145">
        <v>160800</v>
      </c>
      <c r="F28" s="146">
        <v>38000</v>
      </c>
      <c r="G28" s="138">
        <v>5.4901036269430097E-2</v>
      </c>
    </row>
    <row r="29" spans="1:7" x14ac:dyDescent="0.25">
      <c r="A29" s="140" t="s">
        <v>959</v>
      </c>
      <c r="B29" s="140" t="s">
        <v>1008</v>
      </c>
      <c r="C29" s="145">
        <v>1990000</v>
      </c>
      <c r="D29" s="146">
        <v>331667</v>
      </c>
      <c r="E29" s="145">
        <v>152316</v>
      </c>
      <c r="F29" s="146">
        <v>9534</v>
      </c>
      <c r="G29" s="138">
        <v>5.4531658291457299E-2</v>
      </c>
    </row>
    <row r="30" spans="1:7" x14ac:dyDescent="0.25">
      <c r="A30" s="140" t="s">
        <v>959</v>
      </c>
      <c r="B30" s="140" t="s">
        <v>1009</v>
      </c>
      <c r="C30" s="145">
        <v>1665000</v>
      </c>
      <c r="D30" s="146">
        <v>416250</v>
      </c>
      <c r="E30" s="145">
        <v>110400</v>
      </c>
      <c r="F30" s="146">
        <v>10402</v>
      </c>
      <c r="G30" s="138">
        <v>5.4052852852852898E-2</v>
      </c>
    </row>
    <row r="31" spans="1:7" x14ac:dyDescent="0.25">
      <c r="A31" s="140" t="s">
        <v>959</v>
      </c>
      <c r="B31" s="140" t="s">
        <v>1010</v>
      </c>
      <c r="C31" s="145">
        <v>1750000</v>
      </c>
      <c r="D31" s="146">
        <v>583333</v>
      </c>
      <c r="E31" s="145">
        <v>117600</v>
      </c>
      <c r="F31" s="146">
        <v>9578</v>
      </c>
      <c r="G31" s="138">
        <v>5.3130285714285699E-2</v>
      </c>
    </row>
    <row r="32" spans="1:7" x14ac:dyDescent="0.25">
      <c r="A32" s="140" t="s">
        <v>963</v>
      </c>
      <c r="B32" s="140" t="s">
        <v>1011</v>
      </c>
      <c r="C32" s="145">
        <v>1624000</v>
      </c>
      <c r="D32" s="146">
        <v>270667</v>
      </c>
      <c r="E32" s="145">
        <v>103092</v>
      </c>
      <c r="F32" s="146">
        <v>7905</v>
      </c>
      <c r="G32" s="138">
        <v>5.2147586206896503E-2</v>
      </c>
    </row>
    <row r="33" spans="1:7" x14ac:dyDescent="0.25">
      <c r="A33" s="140" t="s">
        <v>959</v>
      </c>
      <c r="B33" s="140" t="s">
        <v>1012</v>
      </c>
      <c r="C33" s="145">
        <v>1350000</v>
      </c>
      <c r="D33" s="146">
        <v>675000</v>
      </c>
      <c r="E33" s="145">
        <v>72000</v>
      </c>
      <c r="F33" s="146">
        <v>2160</v>
      </c>
      <c r="G33" s="138">
        <v>5.1733333333333298E-2</v>
      </c>
    </row>
    <row r="34" spans="1:7" x14ac:dyDescent="0.25">
      <c r="A34" s="140" t="s">
        <v>964</v>
      </c>
      <c r="B34" s="140" t="s">
        <v>1013</v>
      </c>
      <c r="C34" s="145">
        <v>1650000</v>
      </c>
      <c r="D34" s="146">
        <v>330000</v>
      </c>
      <c r="E34" s="145">
        <v>101664</v>
      </c>
      <c r="F34" s="146">
        <v>6556</v>
      </c>
      <c r="G34" s="138">
        <v>5.1580606060606098E-2</v>
      </c>
    </row>
    <row r="35" spans="1:7" x14ac:dyDescent="0.25">
      <c r="A35" s="140" t="s">
        <v>963</v>
      </c>
      <c r="B35" s="140" t="s">
        <v>1014</v>
      </c>
      <c r="C35" s="145">
        <v>1750000</v>
      </c>
      <c r="D35" s="146">
        <v>583333</v>
      </c>
      <c r="E35" s="145">
        <v>96000</v>
      </c>
      <c r="F35" s="146">
        <v>8600</v>
      </c>
      <c r="G35" s="138">
        <v>4.9942857142857101E-2</v>
      </c>
    </row>
    <row r="36" spans="1:7" x14ac:dyDescent="0.25">
      <c r="A36" s="140" t="s">
        <v>963</v>
      </c>
      <c r="B36" s="140" t="s">
        <v>1015</v>
      </c>
      <c r="C36" s="145">
        <v>1600000</v>
      </c>
      <c r="D36" s="146">
        <v>400000</v>
      </c>
      <c r="E36" s="145">
        <v>99600</v>
      </c>
      <c r="F36" s="146">
        <v>9973</v>
      </c>
      <c r="G36" s="138">
        <v>4.9790624999999998E-2</v>
      </c>
    </row>
    <row r="37" spans="1:7" x14ac:dyDescent="0.25">
      <c r="A37" s="140" t="s">
        <v>959</v>
      </c>
      <c r="B37" s="140" t="s">
        <v>1016</v>
      </c>
      <c r="C37" s="145">
        <v>1200000</v>
      </c>
      <c r="D37" s="146">
        <v>600000</v>
      </c>
      <c r="E37" s="145">
        <v>72000</v>
      </c>
      <c r="F37" s="146">
        <v>2819</v>
      </c>
      <c r="G37" s="138">
        <v>4.93175E-2</v>
      </c>
    </row>
    <row r="38" spans="1:7" x14ac:dyDescent="0.25">
      <c r="A38" s="140" t="s">
        <v>959</v>
      </c>
      <c r="B38" s="140" t="s">
        <v>1017</v>
      </c>
      <c r="C38" s="145">
        <v>1849000</v>
      </c>
      <c r="D38" s="146">
        <v>616333</v>
      </c>
      <c r="E38" s="145">
        <v>96000</v>
      </c>
      <c r="F38" s="146">
        <v>5169</v>
      </c>
      <c r="G38" s="138">
        <v>4.9124391563006999E-2</v>
      </c>
    </row>
    <row r="39" spans="1:7" x14ac:dyDescent="0.25">
      <c r="A39" s="140" t="s">
        <v>964</v>
      </c>
      <c r="B39" s="140" t="s">
        <v>1018</v>
      </c>
      <c r="C39" s="145">
        <v>1900000</v>
      </c>
      <c r="D39" s="146">
        <v>237500</v>
      </c>
      <c r="E39" s="145">
        <v>144000</v>
      </c>
      <c r="F39" s="146">
        <v>34134</v>
      </c>
      <c r="G39" s="138">
        <v>4.91052631578947E-2</v>
      </c>
    </row>
    <row r="40" spans="1:7" x14ac:dyDescent="0.25">
      <c r="A40" s="140" t="s">
        <v>959</v>
      </c>
      <c r="B40" s="140" t="s">
        <v>1019</v>
      </c>
      <c r="C40" s="145">
        <v>1450000</v>
      </c>
      <c r="D40" s="146">
        <v>725000</v>
      </c>
      <c r="E40" s="145">
        <v>87540</v>
      </c>
      <c r="F40" s="146">
        <v>6569</v>
      </c>
      <c r="G40" s="138">
        <v>4.8945517241379299E-2</v>
      </c>
    </row>
    <row r="41" spans="1:7" x14ac:dyDescent="0.25">
      <c r="A41" s="140" t="s">
        <v>959</v>
      </c>
      <c r="B41" s="140" t="s">
        <v>1020</v>
      </c>
      <c r="C41" s="145">
        <v>1800000</v>
      </c>
      <c r="D41" s="146">
        <v>600000</v>
      </c>
      <c r="E41" s="145">
        <v>102600</v>
      </c>
      <c r="F41" s="146">
        <v>4741</v>
      </c>
      <c r="G41" s="138">
        <v>4.88105555555556E-2</v>
      </c>
    </row>
    <row r="42" spans="1:7" x14ac:dyDescent="0.25">
      <c r="A42" s="140" t="s">
        <v>959</v>
      </c>
      <c r="B42" s="140" t="s">
        <v>1021</v>
      </c>
      <c r="C42" s="145">
        <v>1675000</v>
      </c>
      <c r="D42" s="146">
        <v>558333</v>
      </c>
      <c r="E42" s="145">
        <v>99228</v>
      </c>
      <c r="F42" s="146">
        <v>8100</v>
      </c>
      <c r="G42" s="138">
        <v>4.8434626865671598E-2</v>
      </c>
    </row>
    <row r="43" spans="1:7" x14ac:dyDescent="0.25">
      <c r="A43" s="140" t="s">
        <v>959</v>
      </c>
      <c r="B43" s="140" t="s">
        <v>1022</v>
      </c>
      <c r="C43" s="145">
        <v>1675000</v>
      </c>
      <c r="D43" s="146">
        <v>558333</v>
      </c>
      <c r="E43" s="145">
        <v>99600</v>
      </c>
      <c r="F43" s="146">
        <v>8817</v>
      </c>
      <c r="G43" s="138">
        <v>4.8228656716417899E-2</v>
      </c>
    </row>
    <row r="44" spans="1:7" x14ac:dyDescent="0.25">
      <c r="A44" s="140" t="s">
        <v>963</v>
      </c>
      <c r="B44" s="140" t="s">
        <v>1023</v>
      </c>
      <c r="C44" s="145">
        <v>1399000</v>
      </c>
      <c r="D44" s="146">
        <v>466333</v>
      </c>
      <c r="E44" s="145">
        <v>72000</v>
      </c>
      <c r="F44" s="146">
        <v>6000</v>
      </c>
      <c r="G44" s="138">
        <v>4.7176554681915603E-2</v>
      </c>
    </row>
    <row r="45" spans="1:7" x14ac:dyDescent="0.25">
      <c r="A45" s="140" t="s">
        <v>959</v>
      </c>
      <c r="B45" s="140" t="s">
        <v>1024</v>
      </c>
      <c r="C45" s="145">
        <v>1980000</v>
      </c>
      <c r="D45" s="146">
        <v>660000</v>
      </c>
      <c r="E45" s="145">
        <v>108000</v>
      </c>
      <c r="F45" s="146">
        <v>5453</v>
      </c>
      <c r="G45" s="138">
        <v>4.6740909090909097E-2</v>
      </c>
    </row>
    <row r="46" spans="1:7" x14ac:dyDescent="0.25">
      <c r="A46" s="140" t="s">
        <v>963</v>
      </c>
      <c r="B46" s="140" t="s">
        <v>1025</v>
      </c>
      <c r="C46" s="145">
        <v>1480000</v>
      </c>
      <c r="D46" s="146">
        <v>740000</v>
      </c>
      <c r="E46" s="145">
        <v>89388</v>
      </c>
      <c r="F46" s="146">
        <v>10367</v>
      </c>
      <c r="G46" s="138">
        <v>4.66358108108108E-2</v>
      </c>
    </row>
    <row r="47" spans="1:7" x14ac:dyDescent="0.25">
      <c r="A47" s="140" t="s">
        <v>959</v>
      </c>
      <c r="B47" s="140" t="s">
        <v>1026</v>
      </c>
      <c r="C47" s="145">
        <v>1650000</v>
      </c>
      <c r="D47" s="146">
        <v>550000</v>
      </c>
      <c r="E47" s="145">
        <v>90000</v>
      </c>
      <c r="F47" s="146">
        <v>3053</v>
      </c>
      <c r="G47" s="138">
        <v>4.6634715151515203E-2</v>
      </c>
    </row>
    <row r="48" spans="1:7" x14ac:dyDescent="0.25">
      <c r="A48" s="140" t="s">
        <v>959</v>
      </c>
      <c r="B48" s="140" t="s">
        <v>1027</v>
      </c>
      <c r="C48" s="145">
        <v>1500000</v>
      </c>
      <c r="D48" s="146">
        <v>500000</v>
      </c>
      <c r="E48" s="145">
        <v>84000</v>
      </c>
      <c r="F48" s="146">
        <v>4600</v>
      </c>
      <c r="G48" s="138">
        <v>4.6266666666666699E-2</v>
      </c>
    </row>
    <row r="49" spans="1:7" x14ac:dyDescent="0.25">
      <c r="A49" s="140" t="s">
        <v>959</v>
      </c>
      <c r="B49" s="140" t="s">
        <v>1028</v>
      </c>
      <c r="C49" s="145">
        <v>1500000</v>
      </c>
      <c r="D49" s="146">
        <v>500000</v>
      </c>
      <c r="E49" s="145">
        <v>90000</v>
      </c>
      <c r="F49" s="146">
        <v>11000</v>
      </c>
      <c r="G49" s="138">
        <v>4.5999999999999999E-2</v>
      </c>
    </row>
    <row r="50" spans="1:7" x14ac:dyDescent="0.25">
      <c r="A50" s="140" t="s">
        <v>959</v>
      </c>
      <c r="B50" s="140" t="s">
        <v>1029</v>
      </c>
      <c r="C50" s="145">
        <v>1300000</v>
      </c>
      <c r="D50" s="146">
        <v>650000</v>
      </c>
      <c r="E50" s="145">
        <v>72000</v>
      </c>
      <c r="F50" s="146">
        <v>2319</v>
      </c>
      <c r="G50" s="138">
        <v>4.5908461538461502E-2</v>
      </c>
    </row>
    <row r="51" spans="1:7" x14ac:dyDescent="0.25">
      <c r="A51" s="140" t="s">
        <v>959</v>
      </c>
      <c r="B51" s="140" t="s">
        <v>1030</v>
      </c>
      <c r="C51" s="145">
        <v>1975000</v>
      </c>
      <c r="D51" s="146">
        <v>395000</v>
      </c>
      <c r="E51" s="145">
        <v>103200</v>
      </c>
      <c r="F51" s="146">
        <v>3299</v>
      </c>
      <c r="G51" s="138">
        <v>4.5519493670886098E-2</v>
      </c>
    </row>
    <row r="52" spans="1:7" x14ac:dyDescent="0.25">
      <c r="A52" s="140" t="s">
        <v>959</v>
      </c>
      <c r="B52" s="140" t="s">
        <v>1031</v>
      </c>
      <c r="C52" s="145">
        <v>1700000</v>
      </c>
      <c r="D52" s="146">
        <v>425000</v>
      </c>
      <c r="E52" s="145">
        <v>96000</v>
      </c>
      <c r="F52" s="146">
        <v>9300</v>
      </c>
      <c r="G52" s="138">
        <v>4.5117647058823498E-2</v>
      </c>
    </row>
    <row r="53" spans="1:7" x14ac:dyDescent="0.25">
      <c r="A53" s="140" t="s">
        <v>959</v>
      </c>
      <c r="B53" s="140" t="s">
        <v>1032</v>
      </c>
      <c r="C53" s="145">
        <v>1390000</v>
      </c>
      <c r="D53" s="146">
        <v>695000</v>
      </c>
      <c r="E53" s="145">
        <v>64800</v>
      </c>
      <c r="F53" s="146">
        <v>2704</v>
      </c>
      <c r="G53" s="138">
        <v>4.4673381294964003E-2</v>
      </c>
    </row>
    <row r="54" spans="1:7" x14ac:dyDescent="0.25">
      <c r="A54" s="140" t="s">
        <v>959</v>
      </c>
      <c r="B54" s="140" t="s">
        <v>1033</v>
      </c>
      <c r="C54" s="145">
        <v>1575000</v>
      </c>
      <c r="D54" s="146">
        <v>787500</v>
      </c>
      <c r="E54" s="145">
        <v>85200</v>
      </c>
      <c r="F54" s="146">
        <v>5486</v>
      </c>
      <c r="G54" s="138">
        <v>4.4262857142857097E-2</v>
      </c>
    </row>
    <row r="55" spans="1:7" x14ac:dyDescent="0.25">
      <c r="A55" s="140" t="s">
        <v>959</v>
      </c>
      <c r="B55" s="140" t="s">
        <v>1034</v>
      </c>
      <c r="C55" s="145">
        <v>1350000</v>
      </c>
      <c r="D55" s="146">
        <v>450000</v>
      </c>
      <c r="E55" s="145">
        <v>72000</v>
      </c>
      <c r="F55" s="146">
        <v>2800</v>
      </c>
      <c r="G55" s="138">
        <v>4.3851851851851802E-2</v>
      </c>
    </row>
    <row r="56" spans="1:7" x14ac:dyDescent="0.25">
      <c r="A56" s="140" t="s">
        <v>959</v>
      </c>
      <c r="B56" s="140" t="s">
        <v>1011</v>
      </c>
      <c r="C56" s="145">
        <v>1990000</v>
      </c>
      <c r="D56" s="146">
        <v>331667</v>
      </c>
      <c r="E56" s="145">
        <v>122400</v>
      </c>
      <c r="F56" s="146">
        <v>7211</v>
      </c>
      <c r="G56" s="138">
        <v>4.3813567839196002E-2</v>
      </c>
    </row>
    <row r="57" spans="1:7" x14ac:dyDescent="0.25">
      <c r="A57" s="140" t="s">
        <v>959</v>
      </c>
      <c r="B57" s="140" t="s">
        <v>1035</v>
      </c>
      <c r="C57" s="145">
        <v>1600000</v>
      </c>
      <c r="D57" s="146">
        <v>800000</v>
      </c>
      <c r="E57" s="145">
        <v>75600</v>
      </c>
      <c r="F57" s="146">
        <v>7227</v>
      </c>
      <c r="G57" s="138">
        <v>4.2748124999999998E-2</v>
      </c>
    </row>
    <row r="58" spans="1:7" x14ac:dyDescent="0.25">
      <c r="A58" s="140" t="s">
        <v>959</v>
      </c>
      <c r="B58" s="140" t="s">
        <v>1036</v>
      </c>
      <c r="C58" s="145">
        <v>1300000</v>
      </c>
      <c r="D58" s="146">
        <v>650000</v>
      </c>
      <c r="E58" s="145">
        <v>72000</v>
      </c>
      <c r="F58" s="146">
        <v>6700</v>
      </c>
      <c r="G58" s="138">
        <v>4.2538461538461497E-2</v>
      </c>
    </row>
    <row r="59" spans="1:7" x14ac:dyDescent="0.25">
      <c r="A59" s="140" t="s">
        <v>964</v>
      </c>
      <c r="B59" s="140" t="s">
        <v>1037</v>
      </c>
      <c r="C59" s="145">
        <v>790000</v>
      </c>
      <c r="D59" s="146">
        <v>197500</v>
      </c>
      <c r="E59" s="145">
        <v>63000</v>
      </c>
      <c r="F59" s="146">
        <v>9407</v>
      </c>
      <c r="G59" s="138">
        <v>4.2522784810126599E-2</v>
      </c>
    </row>
    <row r="60" spans="1:7" x14ac:dyDescent="0.25">
      <c r="A60" s="140" t="s">
        <v>959</v>
      </c>
      <c r="B60" s="140" t="s">
        <v>1038</v>
      </c>
      <c r="C60" s="145">
        <v>1500000</v>
      </c>
      <c r="D60" s="146">
        <v>500000</v>
      </c>
      <c r="E60" s="145">
        <v>78000</v>
      </c>
      <c r="F60" s="146">
        <v>4512</v>
      </c>
      <c r="G60" s="138">
        <v>4.2325333333333298E-2</v>
      </c>
    </row>
    <row r="61" spans="1:7" x14ac:dyDescent="0.25">
      <c r="A61" s="140" t="s">
        <v>959</v>
      </c>
      <c r="B61" s="140" t="s">
        <v>1039</v>
      </c>
      <c r="C61" s="145">
        <v>1995000</v>
      </c>
      <c r="D61" s="146">
        <v>498750</v>
      </c>
      <c r="E61" s="145">
        <v>98100</v>
      </c>
      <c r="F61" s="146">
        <v>4402</v>
      </c>
      <c r="G61" s="138">
        <v>4.1953884711779403E-2</v>
      </c>
    </row>
    <row r="62" spans="1:7" x14ac:dyDescent="0.25">
      <c r="A62" s="140" t="s">
        <v>959</v>
      </c>
      <c r="B62" s="140" t="s">
        <v>1040</v>
      </c>
      <c r="C62" s="145">
        <v>1500000</v>
      </c>
      <c r="D62" s="146">
        <v>750000</v>
      </c>
      <c r="E62" s="145">
        <v>64800</v>
      </c>
      <c r="F62" s="146">
        <v>2704</v>
      </c>
      <c r="G62" s="138">
        <v>4.13973333333333E-2</v>
      </c>
    </row>
    <row r="63" spans="1:7" x14ac:dyDescent="0.25">
      <c r="A63" s="140" t="s">
        <v>959</v>
      </c>
      <c r="B63" s="140" t="s">
        <v>1041</v>
      </c>
      <c r="C63" s="145">
        <v>1910000</v>
      </c>
      <c r="D63" s="146">
        <v>955000</v>
      </c>
      <c r="E63" s="145">
        <v>96000</v>
      </c>
      <c r="F63" s="146">
        <v>7764</v>
      </c>
      <c r="G63" s="138">
        <v>4.0961256544502597E-2</v>
      </c>
    </row>
    <row r="64" spans="1:7" x14ac:dyDescent="0.25">
      <c r="A64" s="140" t="s">
        <v>959</v>
      </c>
      <c r="B64" s="140" t="s">
        <v>1042</v>
      </c>
      <c r="C64" s="145">
        <v>1975000</v>
      </c>
      <c r="D64" s="146">
        <v>658333</v>
      </c>
      <c r="E64" s="145">
        <v>99000</v>
      </c>
      <c r="F64" s="146">
        <v>8337</v>
      </c>
      <c r="G64" s="138">
        <v>4.0842025316455699E-2</v>
      </c>
    </row>
    <row r="65" spans="1:7" x14ac:dyDescent="0.25">
      <c r="A65" s="140" t="s">
        <v>963</v>
      </c>
      <c r="B65" s="140" t="s">
        <v>1043</v>
      </c>
      <c r="C65" s="145">
        <v>1150000</v>
      </c>
      <c r="D65" s="146">
        <v>575000</v>
      </c>
      <c r="E65" s="145">
        <v>70500</v>
      </c>
      <c r="F65" s="146">
        <v>8196</v>
      </c>
      <c r="G65" s="138">
        <v>4.05895652173913E-2</v>
      </c>
    </row>
    <row r="66" spans="1:7" x14ac:dyDescent="0.25">
      <c r="A66" s="140" t="s">
        <v>959</v>
      </c>
      <c r="B66" s="140" t="s">
        <v>1044</v>
      </c>
      <c r="C66" s="145">
        <v>1800000</v>
      </c>
      <c r="D66" s="146">
        <v>900000</v>
      </c>
      <c r="E66" s="145">
        <v>75120</v>
      </c>
      <c r="F66" s="146">
        <v>4705</v>
      </c>
      <c r="G66" s="138">
        <v>3.9119444444444401E-2</v>
      </c>
    </row>
    <row r="67" spans="1:7" x14ac:dyDescent="0.25">
      <c r="A67" s="140" t="s">
        <v>959</v>
      </c>
      <c r="B67" s="140" t="s">
        <v>1045</v>
      </c>
      <c r="C67" s="145">
        <v>1725000</v>
      </c>
      <c r="D67" s="146">
        <v>862500</v>
      </c>
      <c r="E67" s="145">
        <v>81600</v>
      </c>
      <c r="F67" s="146">
        <v>4190</v>
      </c>
      <c r="G67" s="138">
        <v>3.9078260869565201E-2</v>
      </c>
    </row>
    <row r="68" spans="1:7" x14ac:dyDescent="0.25">
      <c r="A68" s="140" t="s">
        <v>959</v>
      </c>
      <c r="B68" s="140" t="s">
        <v>1046</v>
      </c>
      <c r="C68" s="145">
        <v>1588000</v>
      </c>
      <c r="D68" s="146">
        <v>529333</v>
      </c>
      <c r="E68" s="145">
        <v>77700</v>
      </c>
      <c r="F68" s="146">
        <v>5881</v>
      </c>
      <c r="G68" s="138">
        <v>3.89288413098237E-2</v>
      </c>
    </row>
    <row r="69" spans="1:7" x14ac:dyDescent="0.25">
      <c r="A69" s="140" t="s">
        <v>959</v>
      </c>
      <c r="B69" s="140" t="s">
        <v>1047</v>
      </c>
      <c r="C69" s="145">
        <v>1500000</v>
      </c>
      <c r="D69" s="146">
        <v>750000</v>
      </c>
      <c r="E69" s="145">
        <v>70800</v>
      </c>
      <c r="F69" s="146">
        <v>2500</v>
      </c>
      <c r="G69" s="138">
        <v>3.8866666666666702E-2</v>
      </c>
    </row>
    <row r="70" spans="1:7" x14ac:dyDescent="0.25">
      <c r="A70" s="140" t="s">
        <v>963</v>
      </c>
      <c r="B70" s="140" t="s">
        <v>1048</v>
      </c>
      <c r="C70" s="145">
        <v>1750000</v>
      </c>
      <c r="D70" s="146">
        <v>875000</v>
      </c>
      <c r="E70" s="145">
        <v>87900</v>
      </c>
      <c r="F70" s="146">
        <v>10149</v>
      </c>
      <c r="G70" s="138">
        <v>3.87148571428571E-2</v>
      </c>
    </row>
    <row r="71" spans="1:7" x14ac:dyDescent="0.25">
      <c r="A71" s="140" t="s">
        <v>963</v>
      </c>
      <c r="B71" s="140" t="s">
        <v>1049</v>
      </c>
      <c r="C71" s="145">
        <v>1750000</v>
      </c>
      <c r="D71" s="146">
        <v>583333</v>
      </c>
      <c r="E71" s="145">
        <v>87900</v>
      </c>
      <c r="F71" s="146">
        <v>10149</v>
      </c>
      <c r="G71" s="138">
        <v>3.7572000000000001E-2</v>
      </c>
    </row>
    <row r="72" spans="1:7" x14ac:dyDescent="0.25">
      <c r="A72" s="140" t="s">
        <v>959</v>
      </c>
      <c r="B72" s="140" t="s">
        <v>1050</v>
      </c>
      <c r="C72" s="145">
        <v>1495000</v>
      </c>
      <c r="D72" s="146">
        <v>498333</v>
      </c>
      <c r="E72" s="145">
        <v>64680</v>
      </c>
      <c r="F72" s="146">
        <v>9205</v>
      </c>
      <c r="G72" s="138">
        <v>3.7107023411371197E-2</v>
      </c>
    </row>
    <row r="73" spans="1:7" x14ac:dyDescent="0.25">
      <c r="A73" s="140" t="s">
        <v>959</v>
      </c>
      <c r="B73" s="140" t="s">
        <v>1051</v>
      </c>
      <c r="C73" s="145">
        <v>1750000</v>
      </c>
      <c r="D73" s="146">
        <v>875000</v>
      </c>
      <c r="E73" s="145">
        <v>78000</v>
      </c>
      <c r="F73" s="146">
        <v>3938</v>
      </c>
      <c r="G73" s="138">
        <v>3.6606857142857101E-2</v>
      </c>
    </row>
    <row r="74" spans="1:7" x14ac:dyDescent="0.25">
      <c r="A74" s="140" t="s">
        <v>959</v>
      </c>
      <c r="B74" s="140" t="s">
        <v>1052</v>
      </c>
      <c r="C74" s="145">
        <v>1450000</v>
      </c>
      <c r="D74" s="146">
        <v>725000</v>
      </c>
      <c r="E74" s="145">
        <v>68400</v>
      </c>
      <c r="F74" s="146">
        <v>5828</v>
      </c>
      <c r="G74" s="138">
        <v>3.62565517241379E-2</v>
      </c>
    </row>
    <row r="75" spans="1:7" x14ac:dyDescent="0.25">
      <c r="A75" s="140" t="s">
        <v>963</v>
      </c>
      <c r="B75" s="140" t="s">
        <v>1053</v>
      </c>
      <c r="C75" s="145">
        <v>1450000</v>
      </c>
      <c r="D75" s="146">
        <v>483333</v>
      </c>
      <c r="E75" s="145">
        <v>68400</v>
      </c>
      <c r="F75" s="146">
        <v>7148</v>
      </c>
      <c r="G75" s="138">
        <v>3.5346206896551699E-2</v>
      </c>
    </row>
    <row r="76" spans="1:7" x14ac:dyDescent="0.25">
      <c r="A76" s="140" t="s">
        <v>963</v>
      </c>
      <c r="B76" s="140" t="s">
        <v>1054</v>
      </c>
      <c r="C76" s="145">
        <v>1575000</v>
      </c>
      <c r="D76" s="146">
        <v>787500</v>
      </c>
      <c r="E76" s="145">
        <v>60000</v>
      </c>
      <c r="F76" s="146">
        <v>9000</v>
      </c>
      <c r="G76" s="138">
        <v>3.2380952380952399E-2</v>
      </c>
    </row>
    <row r="77" spans="1:7" x14ac:dyDescent="0.25">
      <c r="A77" s="140" t="s">
        <v>963</v>
      </c>
      <c r="B77" s="140" t="s">
        <v>1055</v>
      </c>
      <c r="C77" s="145">
        <v>1675000</v>
      </c>
      <c r="D77" s="146">
        <v>558333</v>
      </c>
      <c r="E77" s="145">
        <v>72000</v>
      </c>
      <c r="F77" s="146">
        <v>9200</v>
      </c>
      <c r="G77" s="138">
        <v>3.1522388059701499E-2</v>
      </c>
    </row>
    <row r="78" spans="1:7" x14ac:dyDescent="0.25">
      <c r="A78" s="140" t="s">
        <v>963</v>
      </c>
      <c r="B78" s="140" t="s">
        <v>1056</v>
      </c>
      <c r="C78" s="145">
        <v>1400000</v>
      </c>
      <c r="D78" s="146">
        <v>466667</v>
      </c>
      <c r="E78" s="145">
        <v>61200</v>
      </c>
      <c r="F78" s="146">
        <v>7452</v>
      </c>
      <c r="G78" s="138">
        <v>3.1265714285714299E-2</v>
      </c>
    </row>
    <row r="79" spans="1:7" x14ac:dyDescent="0.25">
      <c r="A79" s="140" t="s">
        <v>959</v>
      </c>
      <c r="B79" s="140" t="s">
        <v>1057</v>
      </c>
      <c r="C79" s="145">
        <v>1500000</v>
      </c>
      <c r="D79" s="146">
        <v>500000</v>
      </c>
      <c r="E79" s="145">
        <v>61800</v>
      </c>
      <c r="F79" s="146">
        <v>5000</v>
      </c>
      <c r="G79" s="138">
        <v>3.1199999999999999E-2</v>
      </c>
    </row>
    <row r="80" spans="1:7" x14ac:dyDescent="0.25">
      <c r="A80" s="140" t="s">
        <v>959</v>
      </c>
      <c r="B80" s="140" t="s">
        <v>1058</v>
      </c>
      <c r="C80" s="145">
        <v>1500000</v>
      </c>
      <c r="D80" s="146">
        <v>750000</v>
      </c>
      <c r="E80" s="145">
        <v>66000</v>
      </c>
      <c r="F80" s="146">
        <v>6589</v>
      </c>
      <c r="G80" s="138">
        <v>3.0006666666666699E-2</v>
      </c>
    </row>
    <row r="81" spans="1:7" x14ac:dyDescent="0.25">
      <c r="A81" s="140" t="s">
        <v>963</v>
      </c>
      <c r="B81" s="140" t="s">
        <v>1059</v>
      </c>
      <c r="C81" s="145">
        <v>1498000</v>
      </c>
      <c r="D81" s="146">
        <v>499333</v>
      </c>
      <c r="E81" s="145">
        <v>60600</v>
      </c>
      <c r="F81" s="146">
        <v>7964</v>
      </c>
      <c r="G81" s="138">
        <v>2.8461949265687601E-2</v>
      </c>
    </row>
    <row r="82" spans="1:7" x14ac:dyDescent="0.25">
      <c r="A82" s="140" t="s">
        <v>963</v>
      </c>
      <c r="B82" s="140" t="s">
        <v>1060</v>
      </c>
      <c r="C82" s="145">
        <v>1499000</v>
      </c>
      <c r="D82" s="146">
        <v>499667</v>
      </c>
      <c r="E82" s="145">
        <v>55200</v>
      </c>
      <c r="F82" s="146">
        <v>7733</v>
      </c>
      <c r="G82" s="138">
        <v>2.4994663108739198E-2</v>
      </c>
    </row>
    <row r="83" spans="1:7" x14ac:dyDescent="0.25">
      <c r="A83" s="140" t="s">
        <v>959</v>
      </c>
      <c r="B83" s="140" t="s">
        <v>1061</v>
      </c>
      <c r="C83" s="145">
        <v>1180000</v>
      </c>
      <c r="D83" s="146">
        <v>590000</v>
      </c>
      <c r="E83" s="145">
        <v>39600</v>
      </c>
      <c r="F83" s="146">
        <v>4500</v>
      </c>
      <c r="G83" s="138">
        <v>2.1271186440677999E-2</v>
      </c>
    </row>
    <row r="84" spans="1:7" x14ac:dyDescent="0.25">
      <c r="A84" s="140" t="s">
        <v>959</v>
      </c>
      <c r="B84" s="140" t="s">
        <v>1062</v>
      </c>
      <c r="C84" s="145">
        <v>1588000</v>
      </c>
      <c r="D84" s="146">
        <v>529333</v>
      </c>
      <c r="E84" s="145">
        <v>37800</v>
      </c>
      <c r="F84" s="146">
        <v>5175</v>
      </c>
      <c r="G84" s="138">
        <v>1.4247481108312299E-2</v>
      </c>
    </row>
    <row r="85" spans="1:7" x14ac:dyDescent="0.25">
      <c r="A85" s="140" t="s">
        <v>963</v>
      </c>
      <c r="B85" s="140" t="s">
        <v>1063</v>
      </c>
      <c r="C85" s="145">
        <v>1388000</v>
      </c>
      <c r="D85" s="146">
        <v>347000</v>
      </c>
      <c r="E85" s="145">
        <v>30300</v>
      </c>
      <c r="F85" s="146">
        <v>10800</v>
      </c>
      <c r="G85" s="138">
        <v>1.4048991354466901E-2</v>
      </c>
    </row>
    <row r="86" spans="1:7" x14ac:dyDescent="0.25">
      <c r="A86" s="140" t="s">
        <v>959</v>
      </c>
      <c r="B86" s="140" t="s">
        <v>1064</v>
      </c>
      <c r="C86" s="145">
        <v>1470000</v>
      </c>
      <c r="D86" s="146">
        <v>735000</v>
      </c>
      <c r="E86" s="145">
        <v>64476</v>
      </c>
      <c r="F86" s="146">
        <v>25343</v>
      </c>
      <c r="G86" s="138">
        <v>4.1721088435374204E-3</v>
      </c>
    </row>
    <row r="87" spans="1:7" x14ac:dyDescent="0.25">
      <c r="G87" s="139"/>
    </row>
  </sheetData>
  <conditionalFormatting sqref="G4:G86">
    <cfRule type="colorScale" priority="1">
      <colorScale>
        <cfvo type="min"/>
        <cfvo type="percentile" val="50"/>
        <cfvo type="max"/>
        <color rgb="FFF8696B"/>
        <color rgb="FFFCFCFF"/>
        <color rgb="FF5A8AC6"/>
      </colorScale>
    </cfRule>
  </conditionalFormatting>
  <conditionalFormatting sqref="F4:F86">
    <cfRule type="colorScale" priority="2">
      <colorScale>
        <cfvo type="min"/>
        <cfvo type="percentile" val="50"/>
        <cfvo type="max"/>
        <color rgb="FF5A8AC6"/>
        <color rgb="FFFCFCFF"/>
        <color rgb="FFF8696B"/>
      </colorScale>
    </cfRule>
  </conditionalFormatting>
  <conditionalFormatting sqref="D4:D86">
    <cfRule type="colorScale" priority="3">
      <colorScale>
        <cfvo type="min"/>
        <cfvo type="percentile" val="50"/>
        <cfvo type="max"/>
        <color rgb="FF5A8AC6"/>
        <color rgb="FFFCFCFF"/>
        <color rgb="FFF8696B"/>
      </colorScale>
    </cfRule>
  </conditionalFormatting>
  <pageMargins left="0.7" right="0.7" top="0.75" bottom="0.75" header="0.3" footer="0.3"/>
  <pageSetup orientation="landscape" horizontalDpi="300" verticalDpi="300" r:id="rId1"/>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67A59-E7A5-4195-ABC6-C2A68CF3F2B7}">
  <dimension ref="A3:B64"/>
  <sheetViews>
    <sheetView topLeftCell="A19" workbookViewId="0">
      <selection activeCell="L45" sqref="L45"/>
    </sheetView>
  </sheetViews>
  <sheetFormatPr defaultRowHeight="15" x14ac:dyDescent="0.25"/>
  <cols>
    <col min="1" max="1" width="12.85546875" bestFit="1" customWidth="1"/>
    <col min="2" max="3" width="24.7109375" bestFit="1" customWidth="1"/>
    <col min="4" max="9" width="13.42578125" bestFit="1" customWidth="1"/>
    <col min="10" max="10" width="11.28515625" bestFit="1" customWidth="1"/>
    <col min="11" max="12" width="3.85546875" bestFit="1" customWidth="1"/>
    <col min="13" max="14" width="11.28515625" bestFit="1" customWidth="1"/>
    <col min="15" max="15" width="8.85546875" bestFit="1" customWidth="1"/>
    <col min="16" max="16" width="6.85546875" bestFit="1" customWidth="1"/>
    <col min="17" max="19" width="8.85546875" bestFit="1" customWidth="1"/>
    <col min="20" max="20" width="6.85546875" bestFit="1" customWidth="1"/>
    <col min="21" max="23" width="8.85546875" bestFit="1" customWidth="1"/>
    <col min="24" max="24" width="6.85546875" bestFit="1" customWidth="1"/>
    <col min="25" max="26" width="7.85546875" bestFit="1" customWidth="1"/>
    <col min="27" max="27" width="6.85546875" bestFit="1" customWidth="1"/>
    <col min="28" max="28" width="8.85546875" bestFit="1" customWidth="1"/>
    <col min="29" max="29" width="6.85546875" bestFit="1" customWidth="1"/>
    <col min="30" max="30" width="11.28515625" bestFit="1" customWidth="1"/>
    <col min="31" max="31" width="8.85546875" bestFit="1" customWidth="1"/>
    <col min="32" max="32" width="6.85546875" bestFit="1" customWidth="1"/>
    <col min="33" max="34" width="8.85546875" bestFit="1" customWidth="1"/>
    <col min="35" max="35" width="6.85546875" bestFit="1" customWidth="1"/>
    <col min="36" max="36" width="8.85546875" bestFit="1" customWidth="1"/>
    <col min="37" max="38" width="6.85546875" bestFit="1" customWidth="1"/>
    <col min="39" max="39" width="8.85546875" bestFit="1" customWidth="1"/>
    <col min="40" max="40" width="6.85546875" bestFit="1" customWidth="1"/>
    <col min="41" max="42" width="8.85546875" bestFit="1" customWidth="1"/>
    <col min="43" max="44" width="6.85546875" bestFit="1" customWidth="1"/>
    <col min="45" max="45" width="7.85546875" bestFit="1" customWidth="1"/>
    <col min="46" max="46" width="6.85546875" bestFit="1" customWidth="1"/>
    <col min="47" max="47" width="8.85546875" bestFit="1" customWidth="1"/>
    <col min="48" max="48" width="6.85546875" bestFit="1" customWidth="1"/>
    <col min="49" max="51" width="8.85546875" bestFit="1" customWidth="1"/>
    <col min="52" max="52" width="6.85546875" bestFit="1" customWidth="1"/>
    <col min="53" max="53" width="8.85546875" bestFit="1" customWidth="1"/>
    <col min="54" max="55" width="6.85546875" bestFit="1" customWidth="1"/>
    <col min="56" max="56" width="6.140625" bestFit="1" customWidth="1"/>
    <col min="57" max="57" width="6.85546875" bestFit="1" customWidth="1"/>
    <col min="58" max="58" width="7.85546875" bestFit="1" customWidth="1"/>
    <col min="59" max="60" width="6.85546875" bestFit="1" customWidth="1"/>
    <col min="61" max="61" width="11.28515625" bestFit="1" customWidth="1"/>
  </cols>
  <sheetData>
    <row r="3" spans="1:2" x14ac:dyDescent="0.25">
      <c r="A3" s="133" t="s">
        <v>966</v>
      </c>
      <c r="B3" t="s">
        <v>1066</v>
      </c>
    </row>
    <row r="4" spans="1:2" x14ac:dyDescent="0.25">
      <c r="A4" t="s">
        <v>964</v>
      </c>
      <c r="B4" s="126">
        <v>5.7462231858357062E-2</v>
      </c>
    </row>
    <row r="5" spans="1:2" x14ac:dyDescent="0.25">
      <c r="A5" t="s">
        <v>959</v>
      </c>
      <c r="B5" s="126">
        <v>4.8423353529369308E-2</v>
      </c>
    </row>
    <row r="6" spans="1:2" x14ac:dyDescent="0.25">
      <c r="A6" t="s">
        <v>963</v>
      </c>
      <c r="B6" s="126">
        <v>4.9594781994808976E-2</v>
      </c>
    </row>
    <row r="7" spans="1:2" x14ac:dyDescent="0.25">
      <c r="A7" t="s">
        <v>1065</v>
      </c>
      <c r="B7" s="126">
        <v>4.934593318481284E-2</v>
      </c>
    </row>
    <row r="11" spans="1:2" x14ac:dyDescent="0.25">
      <c r="A11" s="133" t="s">
        <v>966</v>
      </c>
      <c r="B11" t="s">
        <v>1067</v>
      </c>
    </row>
    <row r="12" spans="1:2" x14ac:dyDescent="0.25">
      <c r="A12" t="s">
        <v>964</v>
      </c>
      <c r="B12" s="134">
        <v>292333.40000000002</v>
      </c>
    </row>
    <row r="13" spans="1:2" x14ac:dyDescent="0.25">
      <c r="A13" t="s">
        <v>959</v>
      </c>
      <c r="B13" s="134">
        <v>578199.4117647059</v>
      </c>
    </row>
    <row r="14" spans="1:2" x14ac:dyDescent="0.25">
      <c r="A14" t="s">
        <v>963</v>
      </c>
      <c r="B14" s="134">
        <v>498062.5</v>
      </c>
    </row>
    <row r="15" spans="1:2" x14ac:dyDescent="0.25">
      <c r="A15" t="s">
        <v>1065</v>
      </c>
      <c r="B15" s="134">
        <v>535359.29268292687</v>
      </c>
    </row>
    <row r="20" spans="1:2" x14ac:dyDescent="0.25">
      <c r="A20" s="133" t="s">
        <v>966</v>
      </c>
      <c r="B20" t="s">
        <v>1068</v>
      </c>
    </row>
    <row r="21" spans="1:2" x14ac:dyDescent="0.25">
      <c r="A21" t="s">
        <v>964</v>
      </c>
      <c r="B21" s="134">
        <v>17088.2</v>
      </c>
    </row>
    <row r="22" spans="1:2" x14ac:dyDescent="0.25">
      <c r="A22" t="s">
        <v>959</v>
      </c>
      <c r="B22" s="134">
        <v>6676.666666666667</v>
      </c>
    </row>
    <row r="23" spans="1:2" x14ac:dyDescent="0.25">
      <c r="A23" t="s">
        <v>963</v>
      </c>
      <c r="B23" s="134">
        <v>12274.576923076924</v>
      </c>
    </row>
    <row r="24" spans="1:2" x14ac:dyDescent="0.25">
      <c r="A24" t="s">
        <v>1065</v>
      </c>
      <c r="B24" s="134">
        <v>9086.4634146341468</v>
      </c>
    </row>
    <row r="29" spans="1:2" x14ac:dyDescent="0.25">
      <c r="A29" s="133" t="s">
        <v>966</v>
      </c>
      <c r="B29" t="s">
        <v>1069</v>
      </c>
    </row>
    <row r="30" spans="1:2" x14ac:dyDescent="0.25">
      <c r="A30" t="s">
        <v>964</v>
      </c>
      <c r="B30" s="135">
        <v>6</v>
      </c>
    </row>
    <row r="31" spans="1:2" x14ac:dyDescent="0.25">
      <c r="A31" t="s">
        <v>959</v>
      </c>
      <c r="B31" s="135">
        <v>22</v>
      </c>
    </row>
    <row r="32" spans="1:2" x14ac:dyDescent="0.25">
      <c r="A32" t="s">
        <v>963</v>
      </c>
      <c r="B32" s="135">
        <v>24</v>
      </c>
    </row>
    <row r="33" spans="1:2" x14ac:dyDescent="0.25">
      <c r="A33" t="s">
        <v>1065</v>
      </c>
      <c r="B33" s="135">
        <v>52</v>
      </c>
    </row>
    <row r="40" spans="1:2" x14ac:dyDescent="0.25">
      <c r="A40" s="133" t="s">
        <v>966</v>
      </c>
      <c r="B40" t="s">
        <v>1072</v>
      </c>
    </row>
    <row r="41" spans="1:2" x14ac:dyDescent="0.25">
      <c r="A41" t="s">
        <v>964</v>
      </c>
      <c r="B41" s="134">
        <v>129460.8</v>
      </c>
    </row>
    <row r="42" spans="1:2" x14ac:dyDescent="0.25">
      <c r="A42" t="s">
        <v>959</v>
      </c>
      <c r="B42" s="134">
        <v>93694.03921568628</v>
      </c>
    </row>
    <row r="43" spans="1:2" x14ac:dyDescent="0.25">
      <c r="A43" t="s">
        <v>963</v>
      </c>
      <c r="B43" s="134">
        <v>98454</v>
      </c>
    </row>
    <row r="44" spans="1:2" x14ac:dyDescent="0.25">
      <c r="A44" t="s">
        <v>1065</v>
      </c>
      <c r="B44" s="134">
        <v>97384.195121951227</v>
      </c>
    </row>
    <row r="56" spans="1:2" x14ac:dyDescent="0.25">
      <c r="A56" s="133" t="s">
        <v>1073</v>
      </c>
      <c r="B56" t="s">
        <v>1072</v>
      </c>
    </row>
    <row r="57" spans="1:2" x14ac:dyDescent="0.25">
      <c r="A57">
        <v>2</v>
      </c>
      <c r="B57" s="135">
        <v>80552.428571428565</v>
      </c>
    </row>
    <row r="58" spans="1:2" x14ac:dyDescent="0.25">
      <c r="A58">
        <v>3</v>
      </c>
      <c r="B58" s="135">
        <v>85246.71428571429</v>
      </c>
    </row>
    <row r="59" spans="1:2" x14ac:dyDescent="0.25">
      <c r="A59">
        <v>4</v>
      </c>
      <c r="B59" s="135">
        <v>91800</v>
      </c>
    </row>
    <row r="60" spans="1:2" x14ac:dyDescent="0.25">
      <c r="A60">
        <v>5</v>
      </c>
      <c r="B60" s="135">
        <v>138986.28571428571</v>
      </c>
    </row>
    <row r="61" spans="1:2" x14ac:dyDescent="0.25">
      <c r="A61">
        <v>6</v>
      </c>
      <c r="B61" s="135">
        <v>154220.66666666666</v>
      </c>
    </row>
    <row r="62" spans="1:2" x14ac:dyDescent="0.25">
      <c r="A62">
        <v>7</v>
      </c>
      <c r="B62" s="135">
        <v>156950</v>
      </c>
    </row>
    <row r="63" spans="1:2" x14ac:dyDescent="0.25">
      <c r="A63">
        <v>8</v>
      </c>
      <c r="B63" s="135">
        <v>152400</v>
      </c>
    </row>
    <row r="64" spans="1:2" x14ac:dyDescent="0.25">
      <c r="A64" t="s">
        <v>1065</v>
      </c>
      <c r="B64" s="135">
        <v>97384.195121951227</v>
      </c>
    </row>
  </sheetData>
  <pageMargins left="0.7" right="0.7" top="0.75" bottom="0.75" header="0.3" footer="0.3"/>
  <pageSetup orientation="portrait" horizontalDpi="300" verticalDpi="30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F642D-1018-44C6-B44C-DCF1C8287E84}">
  <dimension ref="A1:Y118"/>
  <sheetViews>
    <sheetView zoomScaleNormal="100" workbookViewId="0">
      <pane ySplit="7" topLeftCell="A8" activePane="bottomLeft" state="frozen"/>
      <selection pane="bottomLeft" activeCell="B77" sqref="B77"/>
    </sheetView>
  </sheetViews>
  <sheetFormatPr defaultRowHeight="15" x14ac:dyDescent="0.25"/>
  <cols>
    <col min="1" max="1" width="10.7109375" bestFit="1" customWidth="1"/>
    <col min="2" max="2" width="41.42578125" bestFit="1" customWidth="1"/>
    <col min="3" max="3" width="8" bestFit="1" customWidth="1"/>
    <col min="4" max="4" width="13.85546875" bestFit="1" customWidth="1"/>
    <col min="5" max="5" width="13.28515625" bestFit="1" customWidth="1"/>
    <col min="6" max="6" width="12.7109375" bestFit="1" customWidth="1"/>
    <col min="7" max="7" width="15.42578125" bestFit="1" customWidth="1"/>
    <col min="8" max="8" width="16.7109375" bestFit="1" customWidth="1"/>
    <col min="9" max="9" width="8.28515625" bestFit="1" customWidth="1"/>
    <col min="10" max="10" width="16.5703125" bestFit="1" customWidth="1"/>
    <col min="11" max="11" width="19.7109375" bestFit="1" customWidth="1"/>
    <col min="12" max="12" width="11" bestFit="1" customWidth="1"/>
    <col min="13" max="13" width="13.28515625" customWidth="1"/>
    <col min="14" max="14" width="13.28515625" bestFit="1" customWidth="1"/>
    <col min="15" max="15" width="12.140625" bestFit="1" customWidth="1"/>
    <col min="16" max="16" width="50.5703125" bestFit="1" customWidth="1"/>
    <col min="17" max="17" width="14.140625" bestFit="1" customWidth="1"/>
    <col min="18" max="18" width="32.42578125" bestFit="1" customWidth="1"/>
    <col min="19" max="19" width="15.42578125" bestFit="1" customWidth="1"/>
    <col min="20" max="20" width="17.85546875" bestFit="1" customWidth="1"/>
    <col min="21" max="21" width="17.5703125" bestFit="1" customWidth="1"/>
    <col min="22" max="22" width="21.7109375" bestFit="1" customWidth="1"/>
    <col min="23" max="23" width="8.42578125" bestFit="1" customWidth="1"/>
    <col min="24" max="24" width="16.85546875" style="125" bestFit="1" customWidth="1"/>
    <col min="25" max="25" width="18.5703125" style="126" bestFit="1" customWidth="1"/>
    <col min="26" max="28" width="26.28515625" bestFit="1" customWidth="1"/>
    <col min="29" max="29" width="16.85546875" bestFit="1" customWidth="1"/>
    <col min="30" max="30" width="18.5703125" bestFit="1" customWidth="1"/>
    <col min="31" max="31" width="26.28515625" bestFit="1" customWidth="1"/>
  </cols>
  <sheetData>
    <row r="1" spans="1:25" x14ac:dyDescent="0.25">
      <c r="B1" s="128" t="s">
        <v>976</v>
      </c>
      <c r="X1"/>
      <c r="Y1"/>
    </row>
    <row r="2" spans="1:25" x14ac:dyDescent="0.25">
      <c r="B2" t="s">
        <v>961</v>
      </c>
      <c r="X2"/>
      <c r="Y2"/>
    </row>
    <row r="3" spans="1:25" x14ac:dyDescent="0.25">
      <c r="C3" t="s">
        <v>965</v>
      </c>
      <c r="X3"/>
      <c r="Y3"/>
    </row>
    <row r="4" spans="1:25" x14ac:dyDescent="0.25">
      <c r="C4" t="s">
        <v>973</v>
      </c>
    </row>
    <row r="5" spans="1:25" x14ac:dyDescent="0.25">
      <c r="D5" t="s">
        <v>975</v>
      </c>
    </row>
    <row r="7" spans="1:25" s="127" customFormat="1" x14ac:dyDescent="0.25">
      <c r="A7" t="s">
        <v>966</v>
      </c>
      <c r="B7" t="s">
        <v>968</v>
      </c>
      <c r="C7" t="s">
        <v>969</v>
      </c>
      <c r="D7" t="s">
        <v>981</v>
      </c>
      <c r="E7" t="s">
        <v>982</v>
      </c>
      <c r="F7" t="s">
        <v>1073</v>
      </c>
      <c r="G7" t="s">
        <v>974</v>
      </c>
      <c r="H7" t="s">
        <v>1071</v>
      </c>
      <c r="I7" t="s">
        <v>970</v>
      </c>
      <c r="J7" t="s">
        <v>971</v>
      </c>
      <c r="K7" t="s">
        <v>983</v>
      </c>
      <c r="L7" s="132" t="s">
        <v>972</v>
      </c>
      <c r="M7" s="130" t="s">
        <v>967</v>
      </c>
      <c r="N7"/>
    </row>
    <row r="8" spans="1:25" x14ac:dyDescent="0.25">
      <c r="A8" t="s">
        <v>959</v>
      </c>
      <c r="B8" t="s">
        <v>984</v>
      </c>
      <c r="C8">
        <v>1800000</v>
      </c>
      <c r="D8">
        <v>3</v>
      </c>
      <c r="E8">
        <v>3</v>
      </c>
      <c r="F8">
        <v>6</v>
      </c>
      <c r="G8">
        <v>300000</v>
      </c>
      <c r="H8">
        <v>205816</v>
      </c>
      <c r="I8">
        <v>6482</v>
      </c>
      <c r="J8">
        <v>6482</v>
      </c>
      <c r="K8">
        <v>540</v>
      </c>
      <c r="L8" s="132">
        <v>0.110741111111111</v>
      </c>
      <c r="M8" s="131">
        <v>101</v>
      </c>
      <c r="X8"/>
      <c r="Y8"/>
    </row>
    <row r="9" spans="1:25" x14ac:dyDescent="0.25">
      <c r="A9" t="s">
        <v>959</v>
      </c>
      <c r="B9" t="s">
        <v>985</v>
      </c>
      <c r="C9">
        <v>1130000</v>
      </c>
      <c r="D9">
        <v>1</v>
      </c>
      <c r="E9">
        <v>2</v>
      </c>
      <c r="F9">
        <v>3</v>
      </c>
      <c r="G9">
        <v>376667</v>
      </c>
      <c r="H9">
        <v>121200</v>
      </c>
      <c r="I9">
        <v>10000</v>
      </c>
      <c r="J9">
        <v>20000</v>
      </c>
      <c r="K9">
        <v>1667</v>
      </c>
      <c r="L9" s="132">
        <v>8.9557522123893799E-2</v>
      </c>
      <c r="M9" s="131">
        <v>98</v>
      </c>
      <c r="X9"/>
      <c r="Y9"/>
    </row>
    <row r="10" spans="1:25" x14ac:dyDescent="0.25">
      <c r="A10" t="s">
        <v>964</v>
      </c>
      <c r="B10" t="s">
        <v>986</v>
      </c>
      <c r="C10">
        <v>1900000</v>
      </c>
      <c r="D10">
        <v>4</v>
      </c>
      <c r="E10">
        <v>2</v>
      </c>
      <c r="F10">
        <v>6</v>
      </c>
      <c r="G10">
        <v>316667</v>
      </c>
      <c r="H10">
        <v>192900</v>
      </c>
      <c r="I10">
        <v>25297</v>
      </c>
      <c r="J10">
        <v>36658</v>
      </c>
      <c r="K10">
        <v>3055</v>
      </c>
      <c r="L10" s="132">
        <v>8.2421978947368399E-2</v>
      </c>
      <c r="M10" s="131">
        <v>100</v>
      </c>
      <c r="X10"/>
      <c r="Y10"/>
    </row>
    <row r="11" spans="1:25" x14ac:dyDescent="0.25">
      <c r="A11" t="s">
        <v>959</v>
      </c>
      <c r="B11" t="s">
        <v>987</v>
      </c>
      <c r="C11">
        <v>1100000</v>
      </c>
      <c r="D11">
        <v>0</v>
      </c>
      <c r="E11">
        <v>2</v>
      </c>
      <c r="F11">
        <v>2</v>
      </c>
      <c r="G11">
        <v>550000</v>
      </c>
      <c r="H11">
        <v>113820</v>
      </c>
      <c r="I11">
        <v>10000</v>
      </c>
      <c r="J11">
        <v>25000</v>
      </c>
      <c r="K11">
        <v>2083</v>
      </c>
      <c r="L11" s="132">
        <v>8.0745454545454606E-2</v>
      </c>
      <c r="M11" s="131">
        <v>6</v>
      </c>
      <c r="X11"/>
      <c r="Y11"/>
    </row>
    <row r="12" spans="1:25" x14ac:dyDescent="0.25">
      <c r="A12" t="s">
        <v>959</v>
      </c>
      <c r="B12" t="s">
        <v>988</v>
      </c>
      <c r="C12">
        <v>1985000</v>
      </c>
      <c r="D12">
        <v>3</v>
      </c>
      <c r="E12">
        <v>4</v>
      </c>
      <c r="F12">
        <v>7</v>
      </c>
      <c r="G12">
        <v>283571</v>
      </c>
      <c r="H12">
        <v>172000</v>
      </c>
      <c r="I12">
        <v>6000</v>
      </c>
      <c r="J12">
        <v>13600</v>
      </c>
      <c r="K12">
        <v>1133</v>
      </c>
      <c r="L12" s="132">
        <v>7.9798488664987399E-2</v>
      </c>
      <c r="M12" s="131">
        <v>97</v>
      </c>
      <c r="X12"/>
      <c r="Y12"/>
    </row>
    <row r="13" spans="1:25" x14ac:dyDescent="0.25">
      <c r="A13" t="s">
        <v>963</v>
      </c>
      <c r="B13" t="s">
        <v>989</v>
      </c>
      <c r="C13">
        <v>1888000</v>
      </c>
      <c r="D13">
        <v>3</v>
      </c>
      <c r="E13">
        <v>2</v>
      </c>
      <c r="F13">
        <v>5</v>
      </c>
      <c r="G13">
        <v>377600</v>
      </c>
      <c r="H13">
        <v>168100</v>
      </c>
      <c r="I13">
        <v>10231</v>
      </c>
      <c r="J13">
        <v>20231</v>
      </c>
      <c r="K13">
        <v>1686</v>
      </c>
      <c r="L13" s="132">
        <v>7.8339512711864401E-2</v>
      </c>
      <c r="M13" s="131">
        <v>42</v>
      </c>
      <c r="X13"/>
      <c r="Y13"/>
    </row>
    <row r="14" spans="1:25" x14ac:dyDescent="0.25">
      <c r="A14" t="s">
        <v>963</v>
      </c>
      <c r="B14" t="s">
        <v>990</v>
      </c>
      <c r="C14">
        <v>1299000</v>
      </c>
      <c r="D14">
        <v>3</v>
      </c>
      <c r="E14">
        <v>2</v>
      </c>
      <c r="F14">
        <v>5</v>
      </c>
      <c r="G14">
        <v>259800</v>
      </c>
      <c r="H14">
        <v>127200</v>
      </c>
      <c r="I14">
        <v>23518</v>
      </c>
      <c r="J14">
        <v>33518</v>
      </c>
      <c r="K14">
        <v>2793</v>
      </c>
      <c r="L14" s="132">
        <v>7.2118552732871405E-2</v>
      </c>
      <c r="M14" s="131">
        <v>99</v>
      </c>
      <c r="X14"/>
      <c r="Y14"/>
    </row>
    <row r="15" spans="1:25" x14ac:dyDescent="0.25">
      <c r="A15" t="s">
        <v>963</v>
      </c>
      <c r="B15" t="s">
        <v>991</v>
      </c>
      <c r="C15">
        <v>1100000</v>
      </c>
      <c r="D15">
        <v>0</v>
      </c>
      <c r="E15">
        <v>2</v>
      </c>
      <c r="F15">
        <v>2</v>
      </c>
      <c r="G15">
        <v>550000</v>
      </c>
      <c r="H15">
        <v>87600</v>
      </c>
      <c r="I15">
        <v>5200</v>
      </c>
      <c r="J15">
        <v>10200</v>
      </c>
      <c r="K15">
        <v>850</v>
      </c>
      <c r="L15" s="132">
        <v>7.0363636363636406E-2</v>
      </c>
      <c r="M15" s="131">
        <v>102</v>
      </c>
      <c r="X15"/>
      <c r="Y15"/>
    </row>
    <row r="16" spans="1:25" x14ac:dyDescent="0.25">
      <c r="A16" t="s">
        <v>959</v>
      </c>
      <c r="B16" t="s">
        <v>992</v>
      </c>
      <c r="C16">
        <v>1140000</v>
      </c>
      <c r="D16">
        <v>2</v>
      </c>
      <c r="E16">
        <v>2</v>
      </c>
      <c r="F16">
        <v>4</v>
      </c>
      <c r="G16">
        <v>285000</v>
      </c>
      <c r="H16">
        <v>114000</v>
      </c>
      <c r="I16">
        <v>25000</v>
      </c>
      <c r="J16">
        <v>35000</v>
      </c>
      <c r="K16">
        <v>2917</v>
      </c>
      <c r="L16" s="132">
        <v>6.9298245614035095E-2</v>
      </c>
      <c r="M16" s="131">
        <v>13</v>
      </c>
      <c r="X16"/>
      <c r="Y16"/>
    </row>
    <row r="17" spans="1:25" x14ac:dyDescent="0.25">
      <c r="A17" t="s">
        <v>963</v>
      </c>
      <c r="B17" t="s">
        <v>993</v>
      </c>
      <c r="C17">
        <v>1980000</v>
      </c>
      <c r="D17">
        <v>1</v>
      </c>
      <c r="E17">
        <v>4</v>
      </c>
      <c r="F17">
        <v>5</v>
      </c>
      <c r="G17">
        <v>396000</v>
      </c>
      <c r="H17">
        <v>175800</v>
      </c>
      <c r="I17">
        <v>39231</v>
      </c>
      <c r="J17">
        <v>39231</v>
      </c>
      <c r="K17">
        <v>3269</v>
      </c>
      <c r="L17" s="132">
        <v>6.8974242424242396E-2</v>
      </c>
      <c r="M17" s="131">
        <v>107</v>
      </c>
      <c r="X17"/>
      <c r="Y17"/>
    </row>
    <row r="18" spans="1:25" x14ac:dyDescent="0.25">
      <c r="A18" t="s">
        <v>959</v>
      </c>
      <c r="B18" t="s">
        <v>994</v>
      </c>
      <c r="C18">
        <v>1250000</v>
      </c>
      <c r="D18">
        <v>0</v>
      </c>
      <c r="E18">
        <v>3</v>
      </c>
      <c r="F18">
        <v>3</v>
      </c>
      <c r="G18">
        <v>416667</v>
      </c>
      <c r="H18">
        <v>98400</v>
      </c>
      <c r="I18">
        <v>2373</v>
      </c>
      <c r="J18">
        <v>12373</v>
      </c>
      <c r="K18">
        <v>1031</v>
      </c>
      <c r="L18" s="132">
        <v>6.8821599999999997E-2</v>
      </c>
      <c r="M18" s="131">
        <v>1</v>
      </c>
      <c r="X18"/>
      <c r="Y18"/>
    </row>
    <row r="19" spans="1:25" x14ac:dyDescent="0.25">
      <c r="A19" t="s">
        <v>963</v>
      </c>
      <c r="B19" t="s">
        <v>995</v>
      </c>
      <c r="C19">
        <v>1880000</v>
      </c>
      <c r="D19">
        <v>1</v>
      </c>
      <c r="E19">
        <v>5</v>
      </c>
      <c r="F19">
        <v>6</v>
      </c>
      <c r="G19">
        <v>313333</v>
      </c>
      <c r="H19">
        <v>148800</v>
      </c>
      <c r="I19">
        <v>16000</v>
      </c>
      <c r="J19">
        <v>31000</v>
      </c>
      <c r="K19">
        <v>2583</v>
      </c>
      <c r="L19" s="132">
        <v>6.7765957446808495E-2</v>
      </c>
      <c r="M19" s="131">
        <v>63</v>
      </c>
      <c r="X19"/>
      <c r="Y19"/>
    </row>
    <row r="20" spans="1:25" x14ac:dyDescent="0.25">
      <c r="A20" t="s">
        <v>963</v>
      </c>
      <c r="B20" t="s">
        <v>996</v>
      </c>
      <c r="C20">
        <v>1738000</v>
      </c>
      <c r="D20">
        <v>1</v>
      </c>
      <c r="E20">
        <v>1</v>
      </c>
      <c r="F20">
        <v>2</v>
      </c>
      <c r="G20">
        <v>869000</v>
      </c>
      <c r="H20">
        <v>149124</v>
      </c>
      <c r="I20">
        <v>18715</v>
      </c>
      <c r="J20">
        <v>33940</v>
      </c>
      <c r="K20">
        <v>2828</v>
      </c>
      <c r="L20" s="132">
        <v>6.6273878020713495E-2</v>
      </c>
      <c r="M20" s="131">
        <v>47</v>
      </c>
      <c r="X20"/>
      <c r="Y20"/>
    </row>
    <row r="21" spans="1:25" x14ac:dyDescent="0.25">
      <c r="A21" t="s">
        <v>963</v>
      </c>
      <c r="B21" t="s">
        <v>997</v>
      </c>
      <c r="C21">
        <v>1250000</v>
      </c>
      <c r="D21">
        <v>0</v>
      </c>
      <c r="E21">
        <v>2</v>
      </c>
      <c r="F21">
        <v>2</v>
      </c>
      <c r="G21">
        <v>625000</v>
      </c>
      <c r="H21">
        <v>102000</v>
      </c>
      <c r="I21">
        <v>10000</v>
      </c>
      <c r="J21">
        <v>20000</v>
      </c>
      <c r="K21">
        <v>1667</v>
      </c>
      <c r="L21" s="132">
        <v>6.5600000000000006E-2</v>
      </c>
      <c r="M21" s="131">
        <v>91</v>
      </c>
      <c r="X21"/>
      <c r="Y21"/>
    </row>
    <row r="22" spans="1:25" x14ac:dyDescent="0.25">
      <c r="A22" t="s">
        <v>959</v>
      </c>
      <c r="B22" t="s">
        <v>998</v>
      </c>
      <c r="C22">
        <v>1400000</v>
      </c>
      <c r="D22">
        <v>0</v>
      </c>
      <c r="E22">
        <v>2</v>
      </c>
      <c r="F22">
        <v>2</v>
      </c>
      <c r="G22">
        <v>700000</v>
      </c>
      <c r="H22">
        <v>103200</v>
      </c>
      <c r="I22">
        <v>2831</v>
      </c>
      <c r="J22">
        <v>12831</v>
      </c>
      <c r="K22">
        <v>1069</v>
      </c>
      <c r="L22" s="132">
        <v>6.4549285714285698E-2</v>
      </c>
      <c r="M22" s="131">
        <v>22</v>
      </c>
      <c r="X22"/>
      <c r="Y22"/>
    </row>
    <row r="23" spans="1:25" x14ac:dyDescent="0.25">
      <c r="A23" t="s">
        <v>963</v>
      </c>
      <c r="B23" t="s">
        <v>999</v>
      </c>
      <c r="C23">
        <v>1800000</v>
      </c>
      <c r="D23">
        <v>3</v>
      </c>
      <c r="E23">
        <v>4</v>
      </c>
      <c r="F23">
        <v>7</v>
      </c>
      <c r="G23">
        <v>257143</v>
      </c>
      <c r="H23">
        <v>141900</v>
      </c>
      <c r="I23">
        <v>16446</v>
      </c>
      <c r="J23">
        <v>26446</v>
      </c>
      <c r="K23">
        <v>2204</v>
      </c>
      <c r="L23" s="132">
        <v>6.4141111111111093E-2</v>
      </c>
      <c r="M23" s="131">
        <v>43</v>
      </c>
      <c r="X23"/>
      <c r="Y23"/>
    </row>
    <row r="24" spans="1:25" x14ac:dyDescent="0.25">
      <c r="A24" t="s">
        <v>959</v>
      </c>
      <c r="B24" t="s">
        <v>1000</v>
      </c>
      <c r="C24">
        <v>1580000</v>
      </c>
      <c r="D24">
        <v>0</v>
      </c>
      <c r="E24">
        <v>4</v>
      </c>
      <c r="F24">
        <v>4</v>
      </c>
      <c r="G24">
        <v>395000</v>
      </c>
      <c r="H24">
        <v>116400</v>
      </c>
      <c r="I24">
        <v>6000</v>
      </c>
      <c r="J24">
        <v>16000</v>
      </c>
      <c r="K24">
        <v>1333</v>
      </c>
      <c r="L24" s="132">
        <v>6.3544303797468393E-2</v>
      </c>
      <c r="M24" s="131">
        <v>62</v>
      </c>
      <c r="X24"/>
      <c r="Y24"/>
    </row>
    <row r="25" spans="1:25" x14ac:dyDescent="0.25">
      <c r="A25" t="s">
        <v>959</v>
      </c>
      <c r="B25" t="s">
        <v>1001</v>
      </c>
      <c r="C25">
        <v>1998000</v>
      </c>
      <c r="D25">
        <v>1</v>
      </c>
      <c r="E25">
        <v>4</v>
      </c>
      <c r="F25">
        <v>5</v>
      </c>
      <c r="G25">
        <v>399600</v>
      </c>
      <c r="H25">
        <v>151200</v>
      </c>
      <c r="I25">
        <v>15000</v>
      </c>
      <c r="J25">
        <v>25000</v>
      </c>
      <c r="K25">
        <v>2083</v>
      </c>
      <c r="L25" s="132">
        <v>6.3175175175175194E-2</v>
      </c>
      <c r="M25" s="131">
        <v>92</v>
      </c>
      <c r="X25"/>
      <c r="Y25"/>
    </row>
    <row r="26" spans="1:25" x14ac:dyDescent="0.25">
      <c r="A26" t="s">
        <v>964</v>
      </c>
      <c r="B26" t="s">
        <v>1002</v>
      </c>
      <c r="C26">
        <v>1900000</v>
      </c>
      <c r="D26">
        <v>0</v>
      </c>
      <c r="E26">
        <v>5</v>
      </c>
      <c r="F26">
        <v>5</v>
      </c>
      <c r="G26">
        <v>380000</v>
      </c>
      <c r="H26">
        <v>145740</v>
      </c>
      <c r="I26">
        <v>10047</v>
      </c>
      <c r="J26">
        <v>28547</v>
      </c>
      <c r="K26">
        <v>2379</v>
      </c>
      <c r="L26" s="132">
        <v>6.1680526315789498E-2</v>
      </c>
      <c r="M26" s="131">
        <v>29</v>
      </c>
      <c r="X26"/>
      <c r="Y26"/>
    </row>
    <row r="27" spans="1:25" x14ac:dyDescent="0.25">
      <c r="A27" t="s">
        <v>963</v>
      </c>
      <c r="B27" t="s">
        <v>1003</v>
      </c>
      <c r="C27">
        <v>1150000</v>
      </c>
      <c r="D27">
        <v>1</v>
      </c>
      <c r="E27">
        <v>1</v>
      </c>
      <c r="F27">
        <v>2</v>
      </c>
      <c r="G27">
        <v>575000</v>
      </c>
      <c r="H27">
        <v>86000</v>
      </c>
      <c r="I27">
        <v>5681</v>
      </c>
      <c r="J27">
        <v>15681</v>
      </c>
      <c r="K27">
        <v>1307</v>
      </c>
      <c r="L27" s="132">
        <v>6.1167826086956499E-2</v>
      </c>
      <c r="M27" s="131">
        <v>48</v>
      </c>
      <c r="X27"/>
      <c r="Y27"/>
    </row>
    <row r="28" spans="1:25" x14ac:dyDescent="0.25">
      <c r="A28" t="s">
        <v>963</v>
      </c>
      <c r="B28" t="s">
        <v>1004</v>
      </c>
      <c r="C28">
        <v>1400000</v>
      </c>
      <c r="D28">
        <v>1</v>
      </c>
      <c r="E28">
        <v>3</v>
      </c>
      <c r="F28">
        <v>4</v>
      </c>
      <c r="G28">
        <v>350000</v>
      </c>
      <c r="H28">
        <v>98400</v>
      </c>
      <c r="I28">
        <v>5481</v>
      </c>
      <c r="J28">
        <v>15481</v>
      </c>
      <c r="K28">
        <v>1290</v>
      </c>
      <c r="L28" s="132">
        <v>5.92278571428572E-2</v>
      </c>
      <c r="M28" s="131">
        <v>103</v>
      </c>
      <c r="X28"/>
      <c r="Y28"/>
    </row>
    <row r="29" spans="1:25" x14ac:dyDescent="0.25">
      <c r="A29" t="s">
        <v>959</v>
      </c>
      <c r="B29" t="s">
        <v>1005</v>
      </c>
      <c r="C29">
        <v>1500000</v>
      </c>
      <c r="D29">
        <v>1</v>
      </c>
      <c r="E29">
        <v>2</v>
      </c>
      <c r="F29">
        <v>3</v>
      </c>
      <c r="G29">
        <v>500000</v>
      </c>
      <c r="H29">
        <v>96000</v>
      </c>
      <c r="I29">
        <v>3078</v>
      </c>
      <c r="J29">
        <v>9078</v>
      </c>
      <c r="K29">
        <v>756</v>
      </c>
      <c r="L29" s="132">
        <v>5.7948E-2</v>
      </c>
      <c r="M29" s="131">
        <v>93</v>
      </c>
      <c r="X29"/>
      <c r="Y29"/>
    </row>
    <row r="30" spans="1:25" x14ac:dyDescent="0.25">
      <c r="A30" t="s">
        <v>959</v>
      </c>
      <c r="B30" t="s">
        <v>1006</v>
      </c>
      <c r="C30">
        <v>1850000</v>
      </c>
      <c r="D30">
        <v>1</v>
      </c>
      <c r="E30">
        <v>2</v>
      </c>
      <c r="F30">
        <v>3</v>
      </c>
      <c r="G30">
        <v>616667</v>
      </c>
      <c r="H30">
        <v>120000</v>
      </c>
      <c r="I30">
        <v>4132</v>
      </c>
      <c r="J30">
        <v>15132</v>
      </c>
      <c r="K30">
        <v>1261</v>
      </c>
      <c r="L30" s="132">
        <v>5.6685405405405398E-2</v>
      </c>
      <c r="M30" s="131">
        <v>74</v>
      </c>
      <c r="X30"/>
      <c r="Y30"/>
    </row>
    <row r="31" spans="1:25" x14ac:dyDescent="0.25">
      <c r="A31" t="s">
        <v>963</v>
      </c>
      <c r="B31" t="s">
        <v>1007</v>
      </c>
      <c r="C31">
        <v>1930000</v>
      </c>
      <c r="D31">
        <v>0</v>
      </c>
      <c r="E31">
        <v>8</v>
      </c>
      <c r="F31">
        <v>8</v>
      </c>
      <c r="G31">
        <v>241250</v>
      </c>
      <c r="H31">
        <v>160800</v>
      </c>
      <c r="I31">
        <v>38000</v>
      </c>
      <c r="J31">
        <v>54841</v>
      </c>
      <c r="K31">
        <v>4570</v>
      </c>
      <c r="L31" s="132">
        <v>5.4901036269430097E-2</v>
      </c>
      <c r="M31" s="131">
        <v>61</v>
      </c>
      <c r="X31"/>
      <c r="Y31"/>
    </row>
    <row r="32" spans="1:25" x14ac:dyDescent="0.25">
      <c r="A32" t="s">
        <v>959</v>
      </c>
      <c r="B32" t="s">
        <v>1008</v>
      </c>
      <c r="C32">
        <v>1990000</v>
      </c>
      <c r="D32">
        <v>2</v>
      </c>
      <c r="E32">
        <v>4</v>
      </c>
      <c r="F32">
        <v>6</v>
      </c>
      <c r="G32">
        <v>331667</v>
      </c>
      <c r="H32">
        <v>152316</v>
      </c>
      <c r="I32">
        <v>9534</v>
      </c>
      <c r="J32">
        <v>43834</v>
      </c>
      <c r="K32">
        <v>3653</v>
      </c>
      <c r="L32" s="132">
        <v>5.4531658291457299E-2</v>
      </c>
      <c r="M32" s="131">
        <v>45</v>
      </c>
      <c r="X32"/>
      <c r="Y32"/>
    </row>
    <row r="33" spans="1:25" x14ac:dyDescent="0.25">
      <c r="A33" t="s">
        <v>959</v>
      </c>
      <c r="B33" t="s">
        <v>1009</v>
      </c>
      <c r="C33">
        <v>1665000</v>
      </c>
      <c r="D33">
        <v>0</v>
      </c>
      <c r="E33">
        <v>4</v>
      </c>
      <c r="F33">
        <v>4</v>
      </c>
      <c r="G33">
        <v>416250</v>
      </c>
      <c r="H33">
        <v>110400</v>
      </c>
      <c r="I33">
        <v>10402</v>
      </c>
      <c r="J33">
        <v>20402</v>
      </c>
      <c r="K33">
        <v>1700</v>
      </c>
      <c r="L33" s="132">
        <v>5.4052852852852898E-2</v>
      </c>
      <c r="M33" s="131">
        <v>53</v>
      </c>
      <c r="X33"/>
      <c r="Y33"/>
    </row>
    <row r="34" spans="1:25" x14ac:dyDescent="0.25">
      <c r="A34" t="s">
        <v>959</v>
      </c>
      <c r="B34" t="s">
        <v>1010</v>
      </c>
      <c r="C34">
        <v>1750000</v>
      </c>
      <c r="D34">
        <v>1</v>
      </c>
      <c r="E34">
        <v>2</v>
      </c>
      <c r="F34">
        <v>3</v>
      </c>
      <c r="G34">
        <v>583333</v>
      </c>
      <c r="H34">
        <v>117600</v>
      </c>
      <c r="I34">
        <v>9578</v>
      </c>
      <c r="J34">
        <v>24622</v>
      </c>
      <c r="K34">
        <v>2052</v>
      </c>
      <c r="L34" s="132">
        <v>5.3130285714285699E-2</v>
      </c>
      <c r="M34" s="131">
        <v>46</v>
      </c>
      <c r="X34"/>
      <c r="Y34"/>
    </row>
    <row r="35" spans="1:25" x14ac:dyDescent="0.25">
      <c r="A35" t="s">
        <v>963</v>
      </c>
      <c r="B35" t="s">
        <v>1011</v>
      </c>
      <c r="C35">
        <v>1624000</v>
      </c>
      <c r="D35">
        <v>2</v>
      </c>
      <c r="E35">
        <v>4</v>
      </c>
      <c r="F35">
        <v>6</v>
      </c>
      <c r="G35">
        <v>270667</v>
      </c>
      <c r="H35">
        <v>103092</v>
      </c>
      <c r="I35">
        <v>7905</v>
      </c>
      <c r="J35">
        <v>18404</v>
      </c>
      <c r="K35">
        <v>1534</v>
      </c>
      <c r="L35" s="132">
        <v>5.2147586206896503E-2</v>
      </c>
      <c r="M35" s="131">
        <v>75</v>
      </c>
      <c r="X35"/>
      <c r="Y35"/>
    </row>
    <row r="36" spans="1:25" x14ac:dyDescent="0.25">
      <c r="A36" t="s">
        <v>959</v>
      </c>
      <c r="B36" t="s">
        <v>1012</v>
      </c>
      <c r="C36">
        <v>1350000</v>
      </c>
      <c r="D36">
        <v>0</v>
      </c>
      <c r="E36">
        <v>2</v>
      </c>
      <c r="F36">
        <v>2</v>
      </c>
      <c r="G36">
        <v>675000</v>
      </c>
      <c r="H36">
        <v>72000</v>
      </c>
      <c r="I36">
        <v>2160</v>
      </c>
      <c r="J36">
        <v>2160</v>
      </c>
      <c r="K36">
        <v>180</v>
      </c>
      <c r="L36" s="132">
        <v>5.1733333333333298E-2</v>
      </c>
      <c r="M36" s="131">
        <v>66</v>
      </c>
      <c r="X36"/>
      <c r="Y36"/>
    </row>
    <row r="37" spans="1:25" x14ac:dyDescent="0.25">
      <c r="A37" t="s">
        <v>964</v>
      </c>
      <c r="B37" t="s">
        <v>1013</v>
      </c>
      <c r="C37">
        <v>1650000</v>
      </c>
      <c r="D37">
        <v>1</v>
      </c>
      <c r="E37">
        <v>4</v>
      </c>
      <c r="F37">
        <v>5</v>
      </c>
      <c r="G37">
        <v>330000</v>
      </c>
      <c r="H37">
        <v>101664</v>
      </c>
      <c r="I37">
        <v>6556</v>
      </c>
      <c r="J37">
        <v>16556</v>
      </c>
      <c r="K37">
        <v>1380</v>
      </c>
      <c r="L37" s="132">
        <v>5.1580606060606098E-2</v>
      </c>
      <c r="M37" s="131">
        <v>30</v>
      </c>
      <c r="X37"/>
      <c r="Y37"/>
    </row>
    <row r="38" spans="1:25" x14ac:dyDescent="0.25">
      <c r="A38" t="s">
        <v>963</v>
      </c>
      <c r="B38" t="s">
        <v>1014</v>
      </c>
      <c r="C38">
        <v>1750000</v>
      </c>
      <c r="D38">
        <v>1</v>
      </c>
      <c r="E38">
        <v>2</v>
      </c>
      <c r="F38">
        <v>3</v>
      </c>
      <c r="G38">
        <v>583333</v>
      </c>
      <c r="H38">
        <v>96000</v>
      </c>
      <c r="I38">
        <v>8600</v>
      </c>
      <c r="J38">
        <v>8600</v>
      </c>
      <c r="K38">
        <v>717</v>
      </c>
      <c r="L38" s="132">
        <v>4.9942857142857101E-2</v>
      </c>
      <c r="M38" s="131">
        <v>106</v>
      </c>
      <c r="X38"/>
      <c r="Y38"/>
    </row>
    <row r="39" spans="1:25" x14ac:dyDescent="0.25">
      <c r="A39" t="s">
        <v>963</v>
      </c>
      <c r="B39" t="s">
        <v>1015</v>
      </c>
      <c r="C39">
        <v>1600000</v>
      </c>
      <c r="D39">
        <v>1</v>
      </c>
      <c r="E39">
        <v>3</v>
      </c>
      <c r="F39">
        <v>4</v>
      </c>
      <c r="G39">
        <v>400000</v>
      </c>
      <c r="H39">
        <v>99600</v>
      </c>
      <c r="I39">
        <v>9973</v>
      </c>
      <c r="J39">
        <v>19947</v>
      </c>
      <c r="K39">
        <v>1662</v>
      </c>
      <c r="L39" s="132">
        <v>4.9790624999999998E-2</v>
      </c>
      <c r="M39" s="131">
        <v>78</v>
      </c>
      <c r="X39"/>
      <c r="Y39"/>
    </row>
    <row r="40" spans="1:25" x14ac:dyDescent="0.25">
      <c r="A40" t="s">
        <v>959</v>
      </c>
      <c r="B40" t="s">
        <v>1016</v>
      </c>
      <c r="C40">
        <v>1200000</v>
      </c>
      <c r="D40">
        <v>0</v>
      </c>
      <c r="E40">
        <v>2</v>
      </c>
      <c r="F40">
        <v>2</v>
      </c>
      <c r="G40">
        <v>600000</v>
      </c>
      <c r="H40">
        <v>72000</v>
      </c>
      <c r="I40">
        <v>2819</v>
      </c>
      <c r="J40">
        <v>12819</v>
      </c>
      <c r="K40">
        <v>1068</v>
      </c>
      <c r="L40" s="132">
        <v>4.93175E-2</v>
      </c>
      <c r="M40" s="131">
        <v>19</v>
      </c>
      <c r="X40"/>
      <c r="Y40"/>
    </row>
    <row r="41" spans="1:25" x14ac:dyDescent="0.25">
      <c r="A41" t="s">
        <v>959</v>
      </c>
      <c r="B41" t="s">
        <v>1017</v>
      </c>
      <c r="C41">
        <v>1849000</v>
      </c>
      <c r="D41">
        <v>1</v>
      </c>
      <c r="E41">
        <v>2</v>
      </c>
      <c r="F41">
        <v>3</v>
      </c>
      <c r="G41">
        <v>616333</v>
      </c>
      <c r="H41">
        <v>96000</v>
      </c>
      <c r="I41">
        <v>5169</v>
      </c>
      <c r="J41">
        <v>5169</v>
      </c>
      <c r="K41">
        <v>431</v>
      </c>
      <c r="L41" s="132">
        <v>4.9124391563006999E-2</v>
      </c>
      <c r="M41" s="131">
        <v>109</v>
      </c>
      <c r="X41"/>
      <c r="Y41"/>
    </row>
    <row r="42" spans="1:25" x14ac:dyDescent="0.25">
      <c r="A42" t="s">
        <v>964</v>
      </c>
      <c r="B42" t="s">
        <v>1018</v>
      </c>
      <c r="C42">
        <v>1900000</v>
      </c>
      <c r="D42">
        <v>0</v>
      </c>
      <c r="E42">
        <v>8</v>
      </c>
      <c r="F42">
        <v>8</v>
      </c>
      <c r="G42">
        <v>237500</v>
      </c>
      <c r="H42">
        <v>144000</v>
      </c>
      <c r="I42">
        <v>34134</v>
      </c>
      <c r="J42">
        <v>50700</v>
      </c>
      <c r="K42">
        <v>4225</v>
      </c>
      <c r="L42" s="132">
        <v>4.91052631578947E-2</v>
      </c>
      <c r="M42" s="131">
        <v>34</v>
      </c>
      <c r="X42"/>
      <c r="Y42"/>
    </row>
    <row r="43" spans="1:25" x14ac:dyDescent="0.25">
      <c r="A43" t="s">
        <v>959</v>
      </c>
      <c r="B43" t="s">
        <v>1019</v>
      </c>
      <c r="C43">
        <v>1450000</v>
      </c>
      <c r="D43">
        <v>0</v>
      </c>
      <c r="E43">
        <v>2</v>
      </c>
      <c r="F43">
        <v>2</v>
      </c>
      <c r="G43">
        <v>725000</v>
      </c>
      <c r="H43">
        <v>87540</v>
      </c>
      <c r="I43">
        <v>6569</v>
      </c>
      <c r="J43">
        <v>16569</v>
      </c>
      <c r="K43">
        <v>1381</v>
      </c>
      <c r="L43" s="132">
        <v>4.8945517241379299E-2</v>
      </c>
      <c r="M43" s="131">
        <v>71</v>
      </c>
      <c r="X43"/>
      <c r="Y43"/>
    </row>
    <row r="44" spans="1:25" x14ac:dyDescent="0.25">
      <c r="A44" t="s">
        <v>959</v>
      </c>
      <c r="B44" t="s">
        <v>1020</v>
      </c>
      <c r="C44">
        <v>1800000</v>
      </c>
      <c r="D44">
        <v>0</v>
      </c>
      <c r="E44">
        <v>3</v>
      </c>
      <c r="F44">
        <v>3</v>
      </c>
      <c r="G44">
        <v>600000</v>
      </c>
      <c r="H44">
        <v>102600</v>
      </c>
      <c r="I44">
        <v>4741</v>
      </c>
      <c r="J44">
        <v>14741</v>
      </c>
      <c r="K44">
        <v>1228</v>
      </c>
      <c r="L44" s="132">
        <v>4.88105555555556E-2</v>
      </c>
      <c r="M44" s="131">
        <v>65</v>
      </c>
      <c r="X44"/>
      <c r="Y44"/>
    </row>
    <row r="45" spans="1:25" x14ac:dyDescent="0.25">
      <c r="A45" t="s">
        <v>959</v>
      </c>
      <c r="B45" t="s">
        <v>1021</v>
      </c>
      <c r="C45">
        <v>1675000</v>
      </c>
      <c r="D45">
        <v>0</v>
      </c>
      <c r="E45">
        <v>3</v>
      </c>
      <c r="F45">
        <v>3</v>
      </c>
      <c r="G45">
        <v>558333</v>
      </c>
      <c r="H45">
        <v>99228</v>
      </c>
      <c r="I45">
        <v>8100</v>
      </c>
      <c r="J45">
        <v>18100</v>
      </c>
      <c r="K45">
        <v>1508</v>
      </c>
      <c r="L45" s="132">
        <v>4.8434626865671598E-2</v>
      </c>
      <c r="M45" s="131">
        <v>23</v>
      </c>
      <c r="X45"/>
      <c r="Y45"/>
    </row>
    <row r="46" spans="1:25" x14ac:dyDescent="0.25">
      <c r="A46" t="s">
        <v>959</v>
      </c>
      <c r="B46" t="s">
        <v>1022</v>
      </c>
      <c r="C46">
        <v>1675000</v>
      </c>
      <c r="D46">
        <v>0</v>
      </c>
      <c r="E46">
        <v>3</v>
      </c>
      <c r="F46">
        <v>3</v>
      </c>
      <c r="G46">
        <v>558333</v>
      </c>
      <c r="H46">
        <v>99600</v>
      </c>
      <c r="I46">
        <v>8817</v>
      </c>
      <c r="J46">
        <v>18817</v>
      </c>
      <c r="K46">
        <v>1568</v>
      </c>
      <c r="L46" s="132">
        <v>4.8228656716417899E-2</v>
      </c>
      <c r="M46" s="131">
        <v>24</v>
      </c>
      <c r="X46"/>
      <c r="Y46"/>
    </row>
    <row r="47" spans="1:25" x14ac:dyDescent="0.25">
      <c r="A47" t="s">
        <v>963</v>
      </c>
      <c r="B47" t="s">
        <v>1023</v>
      </c>
      <c r="C47">
        <v>1399000</v>
      </c>
      <c r="D47">
        <v>1</v>
      </c>
      <c r="E47">
        <v>2</v>
      </c>
      <c r="F47">
        <v>3</v>
      </c>
      <c r="G47">
        <v>466333</v>
      </c>
      <c r="H47">
        <v>72000</v>
      </c>
      <c r="I47">
        <v>6000</v>
      </c>
      <c r="J47">
        <v>6000</v>
      </c>
      <c r="K47">
        <v>500</v>
      </c>
      <c r="L47" s="132">
        <v>4.7176554681915603E-2</v>
      </c>
      <c r="M47" s="131">
        <v>105</v>
      </c>
      <c r="X47"/>
      <c r="Y47"/>
    </row>
    <row r="48" spans="1:25" x14ac:dyDescent="0.25">
      <c r="A48" t="s">
        <v>959</v>
      </c>
      <c r="B48" t="s">
        <v>1024</v>
      </c>
      <c r="C48">
        <v>1980000</v>
      </c>
      <c r="D48">
        <v>0</v>
      </c>
      <c r="E48">
        <v>3</v>
      </c>
      <c r="F48">
        <v>3</v>
      </c>
      <c r="G48">
        <v>660000</v>
      </c>
      <c r="H48">
        <v>108000</v>
      </c>
      <c r="I48">
        <v>5453</v>
      </c>
      <c r="J48">
        <v>15453</v>
      </c>
      <c r="K48">
        <v>1288</v>
      </c>
      <c r="L48" s="132">
        <v>4.6740909090909097E-2</v>
      </c>
      <c r="M48" s="131">
        <v>70</v>
      </c>
      <c r="X48"/>
      <c r="Y48"/>
    </row>
    <row r="49" spans="1:25" x14ac:dyDescent="0.25">
      <c r="A49" t="s">
        <v>963</v>
      </c>
      <c r="B49" t="s">
        <v>1025</v>
      </c>
      <c r="C49">
        <v>1480000</v>
      </c>
      <c r="D49">
        <v>1</v>
      </c>
      <c r="E49">
        <v>1</v>
      </c>
      <c r="F49">
        <v>2</v>
      </c>
      <c r="G49">
        <v>740000</v>
      </c>
      <c r="H49">
        <v>89388</v>
      </c>
      <c r="I49">
        <v>10367</v>
      </c>
      <c r="J49">
        <v>20367</v>
      </c>
      <c r="K49">
        <v>1697</v>
      </c>
      <c r="L49" s="132">
        <v>4.66358108108108E-2</v>
      </c>
      <c r="M49" s="131">
        <v>35</v>
      </c>
      <c r="X49"/>
      <c r="Y49"/>
    </row>
    <row r="50" spans="1:25" x14ac:dyDescent="0.25">
      <c r="A50" t="s">
        <v>959</v>
      </c>
      <c r="B50" t="s">
        <v>1026</v>
      </c>
      <c r="C50">
        <v>1650000</v>
      </c>
      <c r="D50">
        <v>0</v>
      </c>
      <c r="E50">
        <v>3</v>
      </c>
      <c r="F50">
        <v>3</v>
      </c>
      <c r="G50">
        <v>550000</v>
      </c>
      <c r="H50">
        <v>90000</v>
      </c>
      <c r="I50">
        <v>3053</v>
      </c>
      <c r="J50">
        <v>13053</v>
      </c>
      <c r="K50">
        <v>1088</v>
      </c>
      <c r="L50" s="132">
        <v>4.6634715151515203E-2</v>
      </c>
      <c r="M50" s="131">
        <v>51</v>
      </c>
      <c r="X50"/>
      <c r="Y50"/>
    </row>
    <row r="51" spans="1:25" x14ac:dyDescent="0.25">
      <c r="A51" t="s">
        <v>959</v>
      </c>
      <c r="B51" t="s">
        <v>1027</v>
      </c>
      <c r="C51">
        <v>1500000</v>
      </c>
      <c r="D51">
        <v>0</v>
      </c>
      <c r="E51">
        <v>3</v>
      </c>
      <c r="F51">
        <v>3</v>
      </c>
      <c r="G51">
        <v>500000</v>
      </c>
      <c r="H51">
        <v>84000</v>
      </c>
      <c r="I51">
        <v>4600</v>
      </c>
      <c r="J51">
        <v>14600</v>
      </c>
      <c r="K51">
        <v>1217</v>
      </c>
      <c r="L51" s="132">
        <v>4.6266666666666699E-2</v>
      </c>
      <c r="M51" s="131">
        <v>18</v>
      </c>
      <c r="X51"/>
      <c r="Y51"/>
    </row>
    <row r="52" spans="1:25" x14ac:dyDescent="0.25">
      <c r="A52" t="s">
        <v>959</v>
      </c>
      <c r="B52" t="s">
        <v>1028</v>
      </c>
      <c r="C52">
        <v>1500000</v>
      </c>
      <c r="D52">
        <v>1</v>
      </c>
      <c r="E52">
        <v>2</v>
      </c>
      <c r="F52">
        <v>3</v>
      </c>
      <c r="G52">
        <v>500000</v>
      </c>
      <c r="H52">
        <v>90000</v>
      </c>
      <c r="I52">
        <v>11000</v>
      </c>
      <c r="J52">
        <v>21000</v>
      </c>
      <c r="K52">
        <v>1750</v>
      </c>
      <c r="L52" s="132">
        <v>4.5999999999999999E-2</v>
      </c>
      <c r="M52" s="131">
        <v>69</v>
      </c>
      <c r="X52"/>
      <c r="Y52"/>
    </row>
    <row r="53" spans="1:25" x14ac:dyDescent="0.25">
      <c r="A53" t="s">
        <v>959</v>
      </c>
      <c r="B53" t="s">
        <v>1029</v>
      </c>
      <c r="C53">
        <v>1300000</v>
      </c>
      <c r="D53">
        <v>0</v>
      </c>
      <c r="E53">
        <v>2</v>
      </c>
      <c r="F53">
        <v>2</v>
      </c>
      <c r="G53">
        <v>650000</v>
      </c>
      <c r="H53">
        <v>72000</v>
      </c>
      <c r="I53">
        <v>2319</v>
      </c>
      <c r="J53">
        <v>12319</v>
      </c>
      <c r="K53">
        <v>1027</v>
      </c>
      <c r="L53" s="132">
        <v>4.5908461538461502E-2</v>
      </c>
      <c r="M53" s="131">
        <v>52</v>
      </c>
      <c r="X53"/>
      <c r="Y53"/>
    </row>
    <row r="54" spans="1:25" x14ac:dyDescent="0.25">
      <c r="A54" t="s">
        <v>959</v>
      </c>
      <c r="B54" t="s">
        <v>1030</v>
      </c>
      <c r="C54">
        <v>1975000</v>
      </c>
      <c r="D54">
        <v>1</v>
      </c>
      <c r="E54">
        <v>4</v>
      </c>
      <c r="F54">
        <v>5</v>
      </c>
      <c r="G54">
        <v>395000</v>
      </c>
      <c r="H54">
        <v>103200</v>
      </c>
      <c r="I54">
        <v>3299</v>
      </c>
      <c r="J54">
        <v>13299</v>
      </c>
      <c r="K54">
        <v>1108</v>
      </c>
      <c r="L54" s="132">
        <v>4.5519493670886098E-2</v>
      </c>
      <c r="M54" s="131">
        <v>77</v>
      </c>
      <c r="X54"/>
      <c r="Y54"/>
    </row>
    <row r="55" spans="1:25" x14ac:dyDescent="0.25">
      <c r="A55" t="s">
        <v>959</v>
      </c>
      <c r="B55" t="s">
        <v>1031</v>
      </c>
      <c r="C55">
        <v>1700000</v>
      </c>
      <c r="D55">
        <v>0</v>
      </c>
      <c r="E55">
        <v>4</v>
      </c>
      <c r="F55">
        <v>4</v>
      </c>
      <c r="G55">
        <v>425000</v>
      </c>
      <c r="H55">
        <v>96000</v>
      </c>
      <c r="I55">
        <v>9300</v>
      </c>
      <c r="J55">
        <v>19300</v>
      </c>
      <c r="K55">
        <v>1608</v>
      </c>
      <c r="L55" s="132">
        <v>4.5117647058823498E-2</v>
      </c>
      <c r="M55" s="131">
        <v>15</v>
      </c>
      <c r="X55"/>
      <c r="Y55"/>
    </row>
    <row r="56" spans="1:25" x14ac:dyDescent="0.25">
      <c r="A56" t="s">
        <v>959</v>
      </c>
      <c r="B56" t="s">
        <v>1032</v>
      </c>
      <c r="C56">
        <v>1390000</v>
      </c>
      <c r="D56">
        <v>0</v>
      </c>
      <c r="E56">
        <v>2</v>
      </c>
      <c r="F56">
        <v>2</v>
      </c>
      <c r="G56">
        <v>695000</v>
      </c>
      <c r="H56">
        <v>64800</v>
      </c>
      <c r="I56">
        <v>2704</v>
      </c>
      <c r="J56">
        <v>2704</v>
      </c>
      <c r="K56">
        <v>225</v>
      </c>
      <c r="L56" s="132">
        <v>4.4673381294964003E-2</v>
      </c>
      <c r="M56" s="131">
        <v>55</v>
      </c>
      <c r="X56"/>
      <c r="Y56"/>
    </row>
    <row r="57" spans="1:25" x14ac:dyDescent="0.25">
      <c r="A57" t="s">
        <v>959</v>
      </c>
      <c r="B57" t="s">
        <v>1033</v>
      </c>
      <c r="C57">
        <v>1575000</v>
      </c>
      <c r="D57">
        <v>0</v>
      </c>
      <c r="E57">
        <v>2</v>
      </c>
      <c r="F57">
        <v>2</v>
      </c>
      <c r="G57">
        <v>787500</v>
      </c>
      <c r="H57">
        <v>85200</v>
      </c>
      <c r="I57">
        <v>5486</v>
      </c>
      <c r="J57">
        <v>15486</v>
      </c>
      <c r="K57">
        <v>1290</v>
      </c>
      <c r="L57" s="132">
        <v>4.4262857142857097E-2</v>
      </c>
      <c r="M57" s="131">
        <v>68</v>
      </c>
      <c r="X57"/>
      <c r="Y57"/>
    </row>
    <row r="58" spans="1:25" x14ac:dyDescent="0.25">
      <c r="A58" t="s">
        <v>959</v>
      </c>
      <c r="B58" t="s">
        <v>1034</v>
      </c>
      <c r="C58">
        <v>1350000</v>
      </c>
      <c r="D58">
        <v>0</v>
      </c>
      <c r="E58">
        <v>3</v>
      </c>
      <c r="F58">
        <v>3</v>
      </c>
      <c r="G58">
        <v>450000</v>
      </c>
      <c r="H58">
        <v>72000</v>
      </c>
      <c r="I58">
        <v>2800</v>
      </c>
      <c r="J58">
        <v>12800</v>
      </c>
      <c r="K58">
        <v>1067</v>
      </c>
      <c r="L58" s="132">
        <v>4.3851851851851802E-2</v>
      </c>
      <c r="M58" s="131">
        <v>73</v>
      </c>
      <c r="X58"/>
      <c r="Y58"/>
    </row>
    <row r="59" spans="1:25" x14ac:dyDescent="0.25">
      <c r="A59" t="s">
        <v>959</v>
      </c>
      <c r="B59" t="s">
        <v>1011</v>
      </c>
      <c r="C59">
        <v>1990000</v>
      </c>
      <c r="D59">
        <v>2</v>
      </c>
      <c r="E59">
        <v>4</v>
      </c>
      <c r="F59">
        <v>6</v>
      </c>
      <c r="G59">
        <v>331667</v>
      </c>
      <c r="H59">
        <v>122400</v>
      </c>
      <c r="I59">
        <v>7211</v>
      </c>
      <c r="J59">
        <v>35211</v>
      </c>
      <c r="K59">
        <v>2934</v>
      </c>
      <c r="L59" s="132">
        <v>4.3813567839196002E-2</v>
      </c>
      <c r="M59" s="131">
        <v>76</v>
      </c>
      <c r="X59"/>
      <c r="Y59"/>
    </row>
    <row r="60" spans="1:25" x14ac:dyDescent="0.25">
      <c r="A60" t="s">
        <v>959</v>
      </c>
      <c r="B60" t="s">
        <v>1035</v>
      </c>
      <c r="C60">
        <v>1600000</v>
      </c>
      <c r="D60">
        <v>0</v>
      </c>
      <c r="E60">
        <v>2</v>
      </c>
      <c r="F60">
        <v>2</v>
      </c>
      <c r="G60">
        <v>800000</v>
      </c>
      <c r="H60">
        <v>75600</v>
      </c>
      <c r="I60">
        <v>7227</v>
      </c>
      <c r="J60">
        <v>7227</v>
      </c>
      <c r="K60">
        <v>602</v>
      </c>
      <c r="L60" s="132">
        <v>4.2748124999999998E-2</v>
      </c>
      <c r="M60" s="131">
        <v>56</v>
      </c>
      <c r="X60"/>
      <c r="Y60"/>
    </row>
    <row r="61" spans="1:25" x14ac:dyDescent="0.25">
      <c r="A61" t="s">
        <v>959</v>
      </c>
      <c r="B61" t="s">
        <v>1036</v>
      </c>
      <c r="C61">
        <v>1300000</v>
      </c>
      <c r="D61">
        <v>0</v>
      </c>
      <c r="E61">
        <v>2</v>
      </c>
      <c r="F61">
        <v>2</v>
      </c>
      <c r="G61">
        <v>650000</v>
      </c>
      <c r="H61">
        <v>72000</v>
      </c>
      <c r="I61">
        <v>6700</v>
      </c>
      <c r="J61">
        <v>16700</v>
      </c>
      <c r="K61">
        <v>1392</v>
      </c>
      <c r="L61" s="132">
        <v>4.2538461538461497E-2</v>
      </c>
      <c r="M61" s="131">
        <v>20</v>
      </c>
      <c r="X61"/>
      <c r="Y61"/>
    </row>
    <row r="62" spans="1:25" x14ac:dyDescent="0.25">
      <c r="A62" t="s">
        <v>964</v>
      </c>
      <c r="B62" t="s">
        <v>1037</v>
      </c>
      <c r="C62">
        <v>790000</v>
      </c>
      <c r="D62">
        <v>1</v>
      </c>
      <c r="E62">
        <v>3</v>
      </c>
      <c r="F62">
        <v>4</v>
      </c>
      <c r="G62">
        <v>197500</v>
      </c>
      <c r="H62">
        <v>63000</v>
      </c>
      <c r="I62">
        <v>9407</v>
      </c>
      <c r="J62">
        <v>29407</v>
      </c>
      <c r="K62">
        <v>2451</v>
      </c>
      <c r="L62" s="132">
        <v>4.2522784810126599E-2</v>
      </c>
      <c r="M62" s="131">
        <v>4</v>
      </c>
      <c r="X62"/>
      <c r="Y62"/>
    </row>
    <row r="63" spans="1:25" x14ac:dyDescent="0.25">
      <c r="A63" t="s">
        <v>959</v>
      </c>
      <c r="B63" t="s">
        <v>1038</v>
      </c>
      <c r="C63">
        <v>1500000</v>
      </c>
      <c r="D63">
        <v>0</v>
      </c>
      <c r="E63">
        <v>3</v>
      </c>
      <c r="F63">
        <v>3</v>
      </c>
      <c r="G63">
        <v>500000</v>
      </c>
      <c r="H63">
        <v>78000</v>
      </c>
      <c r="I63">
        <v>4512</v>
      </c>
      <c r="J63">
        <v>14512</v>
      </c>
      <c r="K63">
        <v>1209</v>
      </c>
      <c r="L63" s="132">
        <v>4.2325333333333298E-2</v>
      </c>
      <c r="M63" s="131">
        <v>41</v>
      </c>
      <c r="X63"/>
      <c r="Y63"/>
    </row>
    <row r="64" spans="1:25" x14ac:dyDescent="0.25">
      <c r="A64" t="s">
        <v>959</v>
      </c>
      <c r="B64" t="s">
        <v>1039</v>
      </c>
      <c r="C64">
        <v>1995000</v>
      </c>
      <c r="D64">
        <v>0</v>
      </c>
      <c r="E64">
        <v>4</v>
      </c>
      <c r="F64">
        <v>4</v>
      </c>
      <c r="G64">
        <v>498750</v>
      </c>
      <c r="H64">
        <v>98100</v>
      </c>
      <c r="I64">
        <v>4402</v>
      </c>
      <c r="J64">
        <v>14402</v>
      </c>
      <c r="K64">
        <v>1200</v>
      </c>
      <c r="L64" s="132">
        <v>4.1953884711779403E-2</v>
      </c>
      <c r="M64" s="131">
        <v>96</v>
      </c>
      <c r="X64"/>
      <c r="Y64"/>
    </row>
    <row r="65" spans="1:25" x14ac:dyDescent="0.25">
      <c r="A65" t="s">
        <v>959</v>
      </c>
      <c r="B65" t="s">
        <v>1040</v>
      </c>
      <c r="C65">
        <v>1500000</v>
      </c>
      <c r="D65">
        <v>0</v>
      </c>
      <c r="E65">
        <v>2</v>
      </c>
      <c r="F65">
        <v>2</v>
      </c>
      <c r="G65">
        <v>750000</v>
      </c>
      <c r="H65">
        <v>64800</v>
      </c>
      <c r="I65">
        <v>2704</v>
      </c>
      <c r="J65">
        <v>2704</v>
      </c>
      <c r="K65">
        <v>225</v>
      </c>
      <c r="L65" s="132">
        <v>4.13973333333333E-2</v>
      </c>
      <c r="M65" s="131">
        <v>54</v>
      </c>
      <c r="X65"/>
      <c r="Y65"/>
    </row>
    <row r="66" spans="1:25" x14ac:dyDescent="0.25">
      <c r="A66" t="s">
        <v>959</v>
      </c>
      <c r="B66" t="s">
        <v>1041</v>
      </c>
      <c r="C66">
        <v>1910000</v>
      </c>
      <c r="D66">
        <v>0</v>
      </c>
      <c r="E66">
        <v>2</v>
      </c>
      <c r="F66">
        <v>2</v>
      </c>
      <c r="G66">
        <v>955000</v>
      </c>
      <c r="H66">
        <v>96000</v>
      </c>
      <c r="I66">
        <v>7764</v>
      </c>
      <c r="J66">
        <v>17764</v>
      </c>
      <c r="K66">
        <v>1480</v>
      </c>
      <c r="L66" s="132">
        <v>4.0961256544502597E-2</v>
      </c>
      <c r="M66" s="131">
        <v>80</v>
      </c>
      <c r="X66"/>
      <c r="Y66"/>
    </row>
    <row r="67" spans="1:25" x14ac:dyDescent="0.25">
      <c r="A67" t="s">
        <v>959</v>
      </c>
      <c r="B67" t="s">
        <v>1042</v>
      </c>
      <c r="C67">
        <v>1975000</v>
      </c>
      <c r="D67">
        <v>0</v>
      </c>
      <c r="E67">
        <v>3</v>
      </c>
      <c r="F67">
        <v>3</v>
      </c>
      <c r="G67">
        <v>658333</v>
      </c>
      <c r="H67">
        <v>99000</v>
      </c>
      <c r="I67">
        <v>8337</v>
      </c>
      <c r="J67">
        <v>18337</v>
      </c>
      <c r="K67">
        <v>1528</v>
      </c>
      <c r="L67" s="132">
        <v>4.0842025316455699E-2</v>
      </c>
      <c r="M67" s="131">
        <v>110</v>
      </c>
      <c r="X67"/>
      <c r="Y67"/>
    </row>
    <row r="68" spans="1:25" x14ac:dyDescent="0.25">
      <c r="A68" t="s">
        <v>963</v>
      </c>
      <c r="B68" t="s">
        <v>1043</v>
      </c>
      <c r="C68">
        <v>1150000</v>
      </c>
      <c r="D68">
        <v>1</v>
      </c>
      <c r="E68">
        <v>1</v>
      </c>
      <c r="F68">
        <v>2</v>
      </c>
      <c r="G68">
        <v>575000</v>
      </c>
      <c r="H68">
        <v>70500</v>
      </c>
      <c r="I68">
        <v>8196</v>
      </c>
      <c r="J68">
        <v>23822</v>
      </c>
      <c r="K68">
        <v>1985</v>
      </c>
      <c r="L68" s="132">
        <v>4.05895652173913E-2</v>
      </c>
      <c r="M68" s="131">
        <v>90</v>
      </c>
      <c r="X68"/>
      <c r="Y68"/>
    </row>
    <row r="69" spans="1:25" x14ac:dyDescent="0.25">
      <c r="A69" t="s">
        <v>959</v>
      </c>
      <c r="B69" t="s">
        <v>1044</v>
      </c>
      <c r="C69">
        <v>1800000</v>
      </c>
      <c r="D69">
        <v>0</v>
      </c>
      <c r="E69">
        <v>2</v>
      </c>
      <c r="F69">
        <v>2</v>
      </c>
      <c r="G69">
        <v>900000</v>
      </c>
      <c r="H69">
        <v>75120</v>
      </c>
      <c r="I69">
        <v>4705</v>
      </c>
      <c r="J69">
        <v>4705</v>
      </c>
      <c r="K69">
        <v>392</v>
      </c>
      <c r="L69" s="132">
        <v>3.9119444444444401E-2</v>
      </c>
      <c r="M69" s="131">
        <v>67</v>
      </c>
      <c r="X69"/>
      <c r="Y69"/>
    </row>
    <row r="70" spans="1:25" x14ac:dyDescent="0.25">
      <c r="A70" t="s">
        <v>959</v>
      </c>
      <c r="B70" t="s">
        <v>1045</v>
      </c>
      <c r="C70">
        <v>1725000</v>
      </c>
      <c r="D70">
        <v>0</v>
      </c>
      <c r="E70">
        <v>2</v>
      </c>
      <c r="F70">
        <v>2</v>
      </c>
      <c r="G70">
        <v>862500</v>
      </c>
      <c r="H70">
        <v>81600</v>
      </c>
      <c r="I70">
        <v>4190</v>
      </c>
      <c r="J70">
        <v>14190</v>
      </c>
      <c r="K70">
        <v>1182</v>
      </c>
      <c r="L70" s="132">
        <v>3.9078260869565201E-2</v>
      </c>
      <c r="M70" s="131">
        <v>64</v>
      </c>
      <c r="X70"/>
      <c r="Y70"/>
    </row>
    <row r="71" spans="1:25" x14ac:dyDescent="0.25">
      <c r="A71" t="s">
        <v>959</v>
      </c>
      <c r="B71" t="s">
        <v>1046</v>
      </c>
      <c r="C71">
        <v>1588000</v>
      </c>
      <c r="D71">
        <v>1</v>
      </c>
      <c r="E71">
        <v>2</v>
      </c>
      <c r="F71">
        <v>3</v>
      </c>
      <c r="G71">
        <v>529333</v>
      </c>
      <c r="H71">
        <v>77700</v>
      </c>
      <c r="I71">
        <v>5881</v>
      </c>
      <c r="J71">
        <v>15881</v>
      </c>
      <c r="K71">
        <v>1323</v>
      </c>
      <c r="L71" s="132">
        <v>3.89288413098237E-2</v>
      </c>
      <c r="M71" s="131">
        <v>72</v>
      </c>
      <c r="X71"/>
      <c r="Y71"/>
    </row>
    <row r="72" spans="1:25" x14ac:dyDescent="0.25">
      <c r="A72" t="s">
        <v>959</v>
      </c>
      <c r="B72" t="s">
        <v>1047</v>
      </c>
      <c r="C72">
        <v>1500000</v>
      </c>
      <c r="D72">
        <v>0</v>
      </c>
      <c r="E72">
        <v>2</v>
      </c>
      <c r="F72">
        <v>2</v>
      </c>
      <c r="G72">
        <v>750000</v>
      </c>
      <c r="H72">
        <v>70800</v>
      </c>
      <c r="I72">
        <v>2500</v>
      </c>
      <c r="J72">
        <v>12500</v>
      </c>
      <c r="K72">
        <v>1042</v>
      </c>
      <c r="L72" s="132">
        <v>3.8866666666666702E-2</v>
      </c>
      <c r="M72" s="131">
        <v>111</v>
      </c>
      <c r="X72"/>
      <c r="Y72"/>
    </row>
    <row r="73" spans="1:25" x14ac:dyDescent="0.25">
      <c r="A73" t="s">
        <v>963</v>
      </c>
      <c r="B73" t="s">
        <v>1048</v>
      </c>
      <c r="C73">
        <v>1750000</v>
      </c>
      <c r="D73">
        <v>0</v>
      </c>
      <c r="E73">
        <v>2</v>
      </c>
      <c r="F73">
        <v>2</v>
      </c>
      <c r="G73">
        <v>875000</v>
      </c>
      <c r="H73">
        <v>87900</v>
      </c>
      <c r="I73">
        <v>10149</v>
      </c>
      <c r="J73">
        <v>20149</v>
      </c>
      <c r="K73">
        <v>1679</v>
      </c>
      <c r="L73" s="132">
        <v>3.87148571428571E-2</v>
      </c>
      <c r="M73" s="131">
        <v>12</v>
      </c>
      <c r="X73"/>
      <c r="Y73"/>
    </row>
    <row r="74" spans="1:25" x14ac:dyDescent="0.25">
      <c r="A74" t="s">
        <v>963</v>
      </c>
      <c r="B74" t="s">
        <v>1049</v>
      </c>
      <c r="C74">
        <v>1750000</v>
      </c>
      <c r="D74">
        <v>0</v>
      </c>
      <c r="E74">
        <v>3</v>
      </c>
      <c r="F74">
        <v>3</v>
      </c>
      <c r="G74">
        <v>583333</v>
      </c>
      <c r="H74">
        <v>87900</v>
      </c>
      <c r="I74">
        <v>10149</v>
      </c>
      <c r="J74">
        <v>22149</v>
      </c>
      <c r="K74">
        <v>1846</v>
      </c>
      <c r="L74" s="132">
        <v>3.7572000000000001E-2</v>
      </c>
      <c r="M74" s="131">
        <v>40</v>
      </c>
      <c r="X74"/>
      <c r="Y74"/>
    </row>
    <row r="75" spans="1:25" x14ac:dyDescent="0.25">
      <c r="A75" t="s">
        <v>959</v>
      </c>
      <c r="B75" t="s">
        <v>1050</v>
      </c>
      <c r="C75">
        <v>1495000</v>
      </c>
      <c r="D75">
        <v>1</v>
      </c>
      <c r="E75">
        <v>2</v>
      </c>
      <c r="F75">
        <v>3</v>
      </c>
      <c r="G75">
        <v>498333</v>
      </c>
      <c r="H75">
        <v>64680</v>
      </c>
      <c r="I75">
        <v>9205</v>
      </c>
      <c r="J75">
        <v>9205</v>
      </c>
      <c r="K75">
        <v>767</v>
      </c>
      <c r="L75" s="132">
        <v>3.7107023411371197E-2</v>
      </c>
      <c r="M75" s="131">
        <v>10</v>
      </c>
      <c r="X75"/>
      <c r="Y75"/>
    </row>
    <row r="76" spans="1:25" x14ac:dyDescent="0.25">
      <c r="A76" t="s">
        <v>959</v>
      </c>
      <c r="B76" t="s">
        <v>1051</v>
      </c>
      <c r="C76">
        <v>1750000</v>
      </c>
      <c r="D76">
        <v>0</v>
      </c>
      <c r="E76">
        <v>2</v>
      </c>
      <c r="F76">
        <v>2</v>
      </c>
      <c r="G76">
        <v>875000</v>
      </c>
      <c r="H76">
        <v>78000</v>
      </c>
      <c r="I76">
        <v>3938</v>
      </c>
      <c r="J76">
        <v>13938</v>
      </c>
      <c r="K76">
        <v>1162</v>
      </c>
      <c r="L76" s="132">
        <v>3.6606857142857101E-2</v>
      </c>
      <c r="M76" s="131">
        <v>84</v>
      </c>
      <c r="X76"/>
      <c r="Y76"/>
    </row>
    <row r="77" spans="1:25" x14ac:dyDescent="0.25">
      <c r="A77" t="s">
        <v>959</v>
      </c>
      <c r="B77" t="s">
        <v>1052</v>
      </c>
      <c r="C77">
        <v>1450000</v>
      </c>
      <c r="D77">
        <v>0</v>
      </c>
      <c r="E77">
        <v>2</v>
      </c>
      <c r="F77">
        <v>2</v>
      </c>
      <c r="G77">
        <v>725000</v>
      </c>
      <c r="H77">
        <v>68400</v>
      </c>
      <c r="I77">
        <v>5828</v>
      </c>
      <c r="J77">
        <v>15828</v>
      </c>
      <c r="K77">
        <v>1319</v>
      </c>
      <c r="L77" s="132">
        <v>3.62565517241379E-2</v>
      </c>
      <c r="M77" s="131">
        <v>2</v>
      </c>
      <c r="X77"/>
      <c r="Y77"/>
    </row>
    <row r="78" spans="1:25" x14ac:dyDescent="0.25">
      <c r="A78" t="s">
        <v>963</v>
      </c>
      <c r="B78" t="s">
        <v>1053</v>
      </c>
      <c r="C78">
        <v>1450000</v>
      </c>
      <c r="D78">
        <v>0</v>
      </c>
      <c r="E78">
        <v>3</v>
      </c>
      <c r="F78">
        <v>3</v>
      </c>
      <c r="G78">
        <v>483333</v>
      </c>
      <c r="H78">
        <v>68400</v>
      </c>
      <c r="I78">
        <v>7148</v>
      </c>
      <c r="J78">
        <v>17148</v>
      </c>
      <c r="K78">
        <v>1429</v>
      </c>
      <c r="L78" s="132">
        <v>3.5346206896551699E-2</v>
      </c>
      <c r="M78" s="131">
        <v>17</v>
      </c>
      <c r="X78"/>
      <c r="Y78"/>
    </row>
    <row r="79" spans="1:25" x14ac:dyDescent="0.25">
      <c r="A79" t="s">
        <v>963</v>
      </c>
      <c r="B79" t="s">
        <v>1054</v>
      </c>
      <c r="C79">
        <v>1575000</v>
      </c>
      <c r="D79">
        <v>0</v>
      </c>
      <c r="E79">
        <v>2</v>
      </c>
      <c r="F79">
        <v>2</v>
      </c>
      <c r="G79">
        <v>787500</v>
      </c>
      <c r="H79">
        <v>60000</v>
      </c>
      <c r="I79">
        <v>9000</v>
      </c>
      <c r="J79">
        <v>9000</v>
      </c>
      <c r="K79">
        <v>750</v>
      </c>
      <c r="L79" s="132">
        <v>3.2380952380952399E-2</v>
      </c>
      <c r="M79" s="131">
        <v>104</v>
      </c>
      <c r="X79"/>
      <c r="Y79"/>
    </row>
    <row r="80" spans="1:25" x14ac:dyDescent="0.25">
      <c r="A80" t="s">
        <v>963</v>
      </c>
      <c r="B80" t="s">
        <v>1055</v>
      </c>
      <c r="C80">
        <v>1675000</v>
      </c>
      <c r="D80">
        <v>0</v>
      </c>
      <c r="E80">
        <v>3</v>
      </c>
      <c r="F80">
        <v>3</v>
      </c>
      <c r="G80">
        <v>558333</v>
      </c>
      <c r="H80">
        <v>72000</v>
      </c>
      <c r="I80">
        <v>9200</v>
      </c>
      <c r="J80">
        <v>19200</v>
      </c>
      <c r="K80">
        <v>1600</v>
      </c>
      <c r="L80" s="132">
        <v>3.1522388059701499E-2</v>
      </c>
      <c r="M80" s="131">
        <v>79</v>
      </c>
      <c r="X80"/>
      <c r="Y80"/>
    </row>
    <row r="81" spans="1:25" x14ac:dyDescent="0.25">
      <c r="A81" t="s">
        <v>963</v>
      </c>
      <c r="B81" t="s">
        <v>1056</v>
      </c>
      <c r="C81">
        <v>1400000</v>
      </c>
      <c r="D81">
        <v>0</v>
      </c>
      <c r="E81">
        <v>3</v>
      </c>
      <c r="F81">
        <v>3</v>
      </c>
      <c r="G81">
        <v>466667</v>
      </c>
      <c r="H81">
        <v>61200</v>
      </c>
      <c r="I81">
        <v>7452</v>
      </c>
      <c r="J81">
        <v>17452</v>
      </c>
      <c r="K81">
        <v>1454</v>
      </c>
      <c r="L81" s="132">
        <v>3.1265714285714299E-2</v>
      </c>
      <c r="M81" s="131">
        <v>37</v>
      </c>
      <c r="X81"/>
      <c r="Y81"/>
    </row>
    <row r="82" spans="1:25" x14ac:dyDescent="0.25">
      <c r="A82" t="s">
        <v>959</v>
      </c>
      <c r="B82" t="s">
        <v>1057</v>
      </c>
      <c r="C82">
        <v>1500000</v>
      </c>
      <c r="D82">
        <v>0</v>
      </c>
      <c r="E82">
        <v>3</v>
      </c>
      <c r="F82">
        <v>3</v>
      </c>
      <c r="G82">
        <v>500000</v>
      </c>
      <c r="H82">
        <v>61800</v>
      </c>
      <c r="I82">
        <v>5000</v>
      </c>
      <c r="J82">
        <v>15000</v>
      </c>
      <c r="K82">
        <v>1250</v>
      </c>
      <c r="L82" s="132">
        <v>3.1199999999999999E-2</v>
      </c>
      <c r="M82" s="131">
        <v>60</v>
      </c>
      <c r="X82"/>
      <c r="Y82"/>
    </row>
    <row r="83" spans="1:25" x14ac:dyDescent="0.25">
      <c r="A83" t="s">
        <v>959</v>
      </c>
      <c r="B83" t="s">
        <v>1058</v>
      </c>
      <c r="C83">
        <v>1500000</v>
      </c>
      <c r="D83">
        <v>0</v>
      </c>
      <c r="E83">
        <v>2</v>
      </c>
      <c r="F83">
        <v>2</v>
      </c>
      <c r="G83">
        <v>750000</v>
      </c>
      <c r="H83">
        <v>66000</v>
      </c>
      <c r="I83">
        <v>6589</v>
      </c>
      <c r="J83">
        <v>20990</v>
      </c>
      <c r="K83">
        <v>1749</v>
      </c>
      <c r="L83" s="132">
        <v>3.0006666666666699E-2</v>
      </c>
      <c r="M83" s="131">
        <v>7</v>
      </c>
      <c r="X83"/>
      <c r="Y83"/>
    </row>
    <row r="84" spans="1:25" x14ac:dyDescent="0.25">
      <c r="A84" t="s">
        <v>963</v>
      </c>
      <c r="B84" t="s">
        <v>1059</v>
      </c>
      <c r="C84">
        <v>1498000</v>
      </c>
      <c r="D84">
        <v>1</v>
      </c>
      <c r="E84">
        <v>2</v>
      </c>
      <c r="F84">
        <v>3</v>
      </c>
      <c r="G84">
        <v>499333</v>
      </c>
      <c r="H84">
        <v>60600</v>
      </c>
      <c r="I84">
        <v>7964</v>
      </c>
      <c r="J84">
        <v>17964</v>
      </c>
      <c r="K84">
        <v>1497</v>
      </c>
      <c r="L84" s="132">
        <v>2.8461949265687601E-2</v>
      </c>
      <c r="M84" s="131">
        <v>57</v>
      </c>
      <c r="X84"/>
      <c r="Y84"/>
    </row>
    <row r="85" spans="1:25" x14ac:dyDescent="0.25">
      <c r="A85" t="s">
        <v>963</v>
      </c>
      <c r="B85" t="s">
        <v>1060</v>
      </c>
      <c r="C85">
        <v>1499000</v>
      </c>
      <c r="D85">
        <v>1</v>
      </c>
      <c r="E85">
        <v>2</v>
      </c>
      <c r="F85">
        <v>3</v>
      </c>
      <c r="G85">
        <v>499667</v>
      </c>
      <c r="H85">
        <v>55200</v>
      </c>
      <c r="I85">
        <v>7733</v>
      </c>
      <c r="J85">
        <v>17733</v>
      </c>
      <c r="K85">
        <v>1478</v>
      </c>
      <c r="L85" s="132">
        <v>2.4994663108739198E-2</v>
      </c>
      <c r="M85" s="131">
        <v>38</v>
      </c>
      <c r="X85"/>
      <c r="Y85"/>
    </row>
    <row r="86" spans="1:25" x14ac:dyDescent="0.25">
      <c r="A86" t="s">
        <v>959</v>
      </c>
      <c r="B86" t="s">
        <v>1061</v>
      </c>
      <c r="C86">
        <v>1180000</v>
      </c>
      <c r="D86">
        <v>0</v>
      </c>
      <c r="E86">
        <v>2</v>
      </c>
      <c r="F86">
        <v>2</v>
      </c>
      <c r="G86">
        <v>590000</v>
      </c>
      <c r="H86">
        <v>39600</v>
      </c>
      <c r="I86">
        <v>4500</v>
      </c>
      <c r="J86">
        <v>14500</v>
      </c>
      <c r="K86">
        <v>1208</v>
      </c>
      <c r="L86" s="132">
        <v>2.1271186440677999E-2</v>
      </c>
      <c r="M86" s="131">
        <v>21</v>
      </c>
      <c r="X86"/>
      <c r="Y86"/>
    </row>
    <row r="87" spans="1:25" x14ac:dyDescent="0.25">
      <c r="A87" t="s">
        <v>959</v>
      </c>
      <c r="B87" t="s">
        <v>1062</v>
      </c>
      <c r="C87">
        <v>1588000</v>
      </c>
      <c r="D87">
        <v>0</v>
      </c>
      <c r="E87">
        <v>3</v>
      </c>
      <c r="F87">
        <v>3</v>
      </c>
      <c r="G87">
        <v>529333</v>
      </c>
      <c r="H87">
        <v>37800</v>
      </c>
      <c r="I87">
        <v>5175</v>
      </c>
      <c r="J87">
        <v>15175</v>
      </c>
      <c r="K87">
        <v>1265</v>
      </c>
      <c r="L87" s="132">
        <v>1.4247481108312299E-2</v>
      </c>
      <c r="M87" s="131">
        <v>39</v>
      </c>
      <c r="X87"/>
      <c r="Y87"/>
    </row>
    <row r="88" spans="1:25" x14ac:dyDescent="0.25">
      <c r="A88" t="s">
        <v>963</v>
      </c>
      <c r="B88" t="s">
        <v>1063</v>
      </c>
      <c r="C88">
        <v>1388000</v>
      </c>
      <c r="D88">
        <v>1</v>
      </c>
      <c r="E88">
        <v>3</v>
      </c>
      <c r="F88">
        <v>4</v>
      </c>
      <c r="G88">
        <v>347000</v>
      </c>
      <c r="H88">
        <v>30300</v>
      </c>
      <c r="I88">
        <v>10800</v>
      </c>
      <c r="J88">
        <v>10800</v>
      </c>
      <c r="K88">
        <v>900</v>
      </c>
      <c r="L88" s="132">
        <v>1.4048991354466901E-2</v>
      </c>
      <c r="M88" s="131">
        <v>36</v>
      </c>
      <c r="X88"/>
      <c r="Y88"/>
    </row>
    <row r="89" spans="1:25" x14ac:dyDescent="0.25">
      <c r="A89" t="s">
        <v>959</v>
      </c>
      <c r="B89" t="s">
        <v>1064</v>
      </c>
      <c r="C89">
        <v>1470000</v>
      </c>
      <c r="D89">
        <v>0</v>
      </c>
      <c r="E89">
        <v>2</v>
      </c>
      <c r="F89">
        <v>2</v>
      </c>
      <c r="G89">
        <v>735000</v>
      </c>
      <c r="H89">
        <v>64476</v>
      </c>
      <c r="I89">
        <v>25343</v>
      </c>
      <c r="J89">
        <v>58343</v>
      </c>
      <c r="K89">
        <v>4862</v>
      </c>
      <c r="L89" s="132">
        <v>4.1721088435374204E-3</v>
      </c>
      <c r="M89" s="131">
        <v>9</v>
      </c>
      <c r="X89"/>
      <c r="Y89"/>
    </row>
    <row r="90" spans="1:25" x14ac:dyDescent="0.25">
      <c r="L90" s="126"/>
      <c r="X90"/>
      <c r="Y90"/>
    </row>
    <row r="91" spans="1:25" x14ac:dyDescent="0.25">
      <c r="N91" s="126"/>
      <c r="X91"/>
      <c r="Y91"/>
    </row>
    <row r="92" spans="1:25" x14ac:dyDescent="0.25">
      <c r="N92" s="126"/>
      <c r="X92"/>
      <c r="Y92"/>
    </row>
    <row r="93" spans="1:25" x14ac:dyDescent="0.25">
      <c r="X93"/>
      <c r="Y93"/>
    </row>
    <row r="94" spans="1:25" x14ac:dyDescent="0.25">
      <c r="X94"/>
      <c r="Y94"/>
    </row>
    <row r="95" spans="1:25" x14ac:dyDescent="0.25">
      <c r="X95"/>
      <c r="Y95"/>
    </row>
    <row r="96" spans="1:25" x14ac:dyDescent="0.25">
      <c r="X96"/>
      <c r="Y96"/>
    </row>
    <row r="97" spans="24:25" x14ac:dyDescent="0.25">
      <c r="X97"/>
      <c r="Y97"/>
    </row>
    <row r="98" spans="24:25" x14ac:dyDescent="0.25">
      <c r="X98"/>
      <c r="Y98"/>
    </row>
    <row r="99" spans="24:25" x14ac:dyDescent="0.25">
      <c r="X99"/>
      <c r="Y99"/>
    </row>
    <row r="100" spans="24:25" x14ac:dyDescent="0.25">
      <c r="X100"/>
      <c r="Y100"/>
    </row>
    <row r="101" spans="24:25" x14ac:dyDescent="0.25">
      <c r="X101"/>
      <c r="Y101"/>
    </row>
    <row r="102" spans="24:25" x14ac:dyDescent="0.25">
      <c r="X102"/>
      <c r="Y102"/>
    </row>
    <row r="103" spans="24:25" x14ac:dyDescent="0.25">
      <c r="X103"/>
      <c r="Y103"/>
    </row>
    <row r="104" spans="24:25" x14ac:dyDescent="0.25">
      <c r="X104"/>
      <c r="Y104"/>
    </row>
    <row r="105" spans="24:25" x14ac:dyDescent="0.25">
      <c r="X105"/>
      <c r="Y105"/>
    </row>
    <row r="106" spans="24:25" x14ac:dyDescent="0.25">
      <c r="X106"/>
      <c r="Y106"/>
    </row>
    <row r="107" spans="24:25" x14ac:dyDescent="0.25">
      <c r="X107"/>
      <c r="Y107"/>
    </row>
    <row r="108" spans="24:25" x14ac:dyDescent="0.25">
      <c r="X108"/>
      <c r="Y108"/>
    </row>
    <row r="109" spans="24:25" x14ac:dyDescent="0.25">
      <c r="X109"/>
      <c r="Y109"/>
    </row>
    <row r="110" spans="24:25" x14ac:dyDescent="0.25">
      <c r="X110"/>
      <c r="Y110"/>
    </row>
    <row r="111" spans="24:25" x14ac:dyDescent="0.25">
      <c r="X111"/>
      <c r="Y111"/>
    </row>
    <row r="112" spans="24:25" x14ac:dyDescent="0.25">
      <c r="X112"/>
      <c r="Y112"/>
    </row>
    <row r="113" spans="24:25" x14ac:dyDescent="0.25">
      <c r="X113"/>
      <c r="Y113"/>
    </row>
    <row r="114" spans="24:25" x14ac:dyDescent="0.25">
      <c r="X114"/>
      <c r="Y114"/>
    </row>
    <row r="115" spans="24:25" x14ac:dyDescent="0.25">
      <c r="X115"/>
      <c r="Y115"/>
    </row>
    <row r="116" spans="24:25" x14ac:dyDescent="0.25">
      <c r="X116"/>
      <c r="Y116"/>
    </row>
    <row r="117" spans="24:25" x14ac:dyDescent="0.25">
      <c r="X117"/>
      <c r="Y117"/>
    </row>
    <row r="118" spans="24:25" x14ac:dyDescent="0.25">
      <c r="X118"/>
      <c r="Y118"/>
    </row>
  </sheetData>
  <phoneticPr fontId="7" type="noConversion"/>
  <conditionalFormatting sqref="L7:L89">
    <cfRule type="colorScale" priority="9">
      <colorScale>
        <cfvo type="min"/>
        <cfvo type="percentile" val="50"/>
        <cfvo type="max"/>
        <color rgb="FFF8696B"/>
        <color rgb="FFFCFCFF"/>
        <color rgb="FF5A8AC6"/>
      </colorScale>
    </cfRule>
  </conditionalFormatting>
  <conditionalFormatting sqref="I7:I89">
    <cfRule type="colorScale" priority="11">
      <colorScale>
        <cfvo type="min"/>
        <cfvo type="percentile" val="50"/>
        <cfvo type="max"/>
        <color rgb="FF5A8AC6"/>
        <color rgb="FFFCFCFF"/>
        <color rgb="FFF8696B"/>
      </colorScale>
    </cfRule>
  </conditionalFormatting>
  <conditionalFormatting sqref="G7:G89">
    <cfRule type="colorScale" priority="13">
      <colorScale>
        <cfvo type="min"/>
        <cfvo type="percentile" val="50"/>
        <cfvo type="max"/>
        <color rgb="FF5A8AC6"/>
        <color rgb="FFFCFCFF"/>
        <color rgb="FFF8696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D651B-0671-41CD-B217-4F3DEECD5877}">
  <dimension ref="A1:AK712"/>
  <sheetViews>
    <sheetView workbookViewId="0">
      <pane ySplit="14" topLeftCell="A15" activePane="bottomLeft" state="frozen"/>
      <selection pane="bottomLeft" activeCell="G13" sqref="G13"/>
    </sheetView>
  </sheetViews>
  <sheetFormatPr defaultRowHeight="15" x14ac:dyDescent="0.25"/>
  <cols>
    <col min="1" max="3" width="11" customWidth="1"/>
    <col min="4" max="4" width="11.42578125" customWidth="1"/>
    <col min="5" max="9" width="11" customWidth="1"/>
    <col min="10" max="32" width="12" customWidth="1"/>
    <col min="33" max="33" width="15.28515625" bestFit="1" customWidth="1"/>
  </cols>
  <sheetData>
    <row r="1" spans="1:32" x14ac:dyDescent="0.25">
      <c r="A1" s="128" t="s">
        <v>976</v>
      </c>
    </row>
    <row r="2" spans="1:32" x14ac:dyDescent="0.25">
      <c r="B2" t="s">
        <v>961</v>
      </c>
    </row>
    <row r="3" spans="1:32" x14ac:dyDescent="0.25">
      <c r="C3" t="s">
        <v>952</v>
      </c>
    </row>
    <row r="4" spans="1:32" x14ac:dyDescent="0.25">
      <c r="C4" t="s">
        <v>953</v>
      </c>
      <c r="F4" t="s">
        <v>954</v>
      </c>
    </row>
    <row r="5" spans="1:32" x14ac:dyDescent="0.25">
      <c r="C5" t="s">
        <v>979</v>
      </c>
    </row>
    <row r="7" spans="1:32" x14ac:dyDescent="0.25">
      <c r="B7" t="s">
        <v>955</v>
      </c>
    </row>
    <row r="8" spans="1:32" x14ac:dyDescent="0.25">
      <c r="C8" t="s">
        <v>958</v>
      </c>
    </row>
    <row r="9" spans="1:32" x14ac:dyDescent="0.25">
      <c r="C9" t="s">
        <v>956</v>
      </c>
    </row>
    <row r="10" spans="1:32" x14ac:dyDescent="0.25">
      <c r="C10" t="s">
        <v>957</v>
      </c>
    </row>
    <row r="11" spans="1:32" x14ac:dyDescent="0.25">
      <c r="C11" t="s">
        <v>960</v>
      </c>
    </row>
    <row r="12" spans="1:32" x14ac:dyDescent="0.25">
      <c r="C12" t="s">
        <v>962</v>
      </c>
    </row>
    <row r="14" spans="1:32" x14ac:dyDescent="0.25">
      <c r="A14" t="s">
        <v>920</v>
      </c>
      <c r="B14" t="s">
        <v>921</v>
      </c>
      <c r="C14" t="s">
        <v>922</v>
      </c>
      <c r="D14" t="s">
        <v>923</v>
      </c>
      <c r="E14" t="s">
        <v>924</v>
      </c>
      <c r="F14" t="s">
        <v>925</v>
      </c>
      <c r="G14" t="s">
        <v>926</v>
      </c>
      <c r="H14" t="s">
        <v>927</v>
      </c>
      <c r="I14" t="s">
        <v>928</v>
      </c>
      <c r="J14" t="s">
        <v>929</v>
      </c>
      <c r="K14" t="s">
        <v>930</v>
      </c>
      <c r="L14" t="s">
        <v>931</v>
      </c>
      <c r="M14" t="s">
        <v>932</v>
      </c>
      <c r="N14" t="s">
        <v>933</v>
      </c>
      <c r="O14" t="s">
        <v>934</v>
      </c>
      <c r="P14" t="s">
        <v>935</v>
      </c>
      <c r="Q14" t="s">
        <v>936</v>
      </c>
      <c r="R14" t="s">
        <v>937</v>
      </c>
      <c r="S14" t="s">
        <v>938</v>
      </c>
      <c r="T14" t="s">
        <v>939</v>
      </c>
      <c r="U14" t="s">
        <v>940</v>
      </c>
      <c r="V14" t="s">
        <v>941</v>
      </c>
      <c r="W14" t="s">
        <v>942</v>
      </c>
      <c r="X14" t="s">
        <v>943</v>
      </c>
      <c r="Y14" t="s">
        <v>944</v>
      </c>
      <c r="Z14" t="s">
        <v>945</v>
      </c>
      <c r="AA14" t="s">
        <v>946</v>
      </c>
      <c r="AB14" t="s">
        <v>947</v>
      </c>
      <c r="AC14" t="s">
        <v>948</v>
      </c>
      <c r="AD14" t="s">
        <v>949</v>
      </c>
      <c r="AE14" t="s">
        <v>950</v>
      </c>
      <c r="AF14" t="s">
        <v>951</v>
      </c>
    </row>
    <row r="15" spans="1:32" x14ac:dyDescent="0.25">
      <c r="B15" t="s">
        <v>15</v>
      </c>
      <c r="M15" t="s">
        <v>9</v>
      </c>
      <c r="N15" t="s">
        <v>10</v>
      </c>
      <c r="Q15" t="s">
        <v>9</v>
      </c>
      <c r="R15" t="s">
        <v>10</v>
      </c>
      <c r="T15" t="s">
        <v>11</v>
      </c>
      <c r="U15" t="s">
        <v>11</v>
      </c>
      <c r="V15" t="s">
        <v>12</v>
      </c>
      <c r="W15" t="s">
        <v>9</v>
      </c>
      <c r="X15" t="s">
        <v>10</v>
      </c>
      <c r="AD15" t="s">
        <v>13</v>
      </c>
    </row>
    <row r="16" spans="1:32" x14ac:dyDescent="0.25">
      <c r="A16" t="s">
        <v>14</v>
      </c>
      <c r="C16" t="s">
        <v>16</v>
      </c>
      <c r="D16" t="s">
        <v>17</v>
      </c>
      <c r="E16" t="s">
        <v>13</v>
      </c>
      <c r="G16" t="s">
        <v>18</v>
      </c>
      <c r="H16" t="s">
        <v>19</v>
      </c>
      <c r="I16" t="s">
        <v>20</v>
      </c>
      <c r="J16" t="s">
        <v>21</v>
      </c>
      <c r="K16" t="s">
        <v>22</v>
      </c>
      <c r="L16" t="s">
        <v>23</v>
      </c>
      <c r="M16" t="s">
        <v>24</v>
      </c>
      <c r="N16" t="s">
        <v>25</v>
      </c>
      <c r="O16" t="s">
        <v>26</v>
      </c>
      <c r="P16" t="s">
        <v>27</v>
      </c>
      <c r="Q16" t="s">
        <v>28</v>
      </c>
      <c r="R16" t="s">
        <v>26</v>
      </c>
      <c r="S16" t="s">
        <v>29</v>
      </c>
      <c r="T16" t="s">
        <v>30</v>
      </c>
      <c r="U16" t="s">
        <v>30</v>
      </c>
      <c r="V16" t="s">
        <v>31</v>
      </c>
      <c r="W16" t="s">
        <v>32</v>
      </c>
      <c r="X16" t="s">
        <v>32</v>
      </c>
      <c r="Y16" t="s">
        <v>33</v>
      </c>
      <c r="Z16" t="s">
        <v>34</v>
      </c>
      <c r="AA16" t="s">
        <v>35</v>
      </c>
      <c r="AB16" t="s">
        <v>36</v>
      </c>
      <c r="AC16" t="s">
        <v>37</v>
      </c>
      <c r="AD16" t="s">
        <v>38</v>
      </c>
      <c r="AE16" t="s">
        <v>9</v>
      </c>
      <c r="AF16" t="s">
        <v>39</v>
      </c>
    </row>
    <row r="17" spans="1:32" x14ac:dyDescent="0.25">
      <c r="D17" t="s">
        <v>40</v>
      </c>
      <c r="F17" t="s">
        <v>41</v>
      </c>
      <c r="G17" t="s">
        <v>42</v>
      </c>
      <c r="I17" t="s">
        <v>43</v>
      </c>
      <c r="J17" t="s">
        <v>44</v>
      </c>
      <c r="K17" t="s">
        <v>45</v>
      </c>
      <c r="L17" t="s">
        <v>46</v>
      </c>
      <c r="M17" t="s">
        <v>30</v>
      </c>
      <c r="N17" t="s">
        <v>30</v>
      </c>
      <c r="O17" t="s">
        <v>46</v>
      </c>
      <c r="Q17" t="s">
        <v>30</v>
      </c>
      <c r="R17" t="s">
        <v>30</v>
      </c>
      <c r="S17" t="s">
        <v>47</v>
      </c>
      <c r="T17" t="s">
        <v>9</v>
      </c>
      <c r="U17" t="s">
        <v>10</v>
      </c>
      <c r="V17" t="s">
        <v>48</v>
      </c>
      <c r="W17" t="s">
        <v>30</v>
      </c>
      <c r="X17" t="s">
        <v>30</v>
      </c>
      <c r="Z17" t="s">
        <v>49</v>
      </c>
      <c r="AA17" t="s">
        <v>49</v>
      </c>
      <c r="AB17" t="s">
        <v>50</v>
      </c>
      <c r="AC17" t="s">
        <v>36</v>
      </c>
      <c r="AD17" t="s">
        <v>9</v>
      </c>
      <c r="AE17" t="s">
        <v>51</v>
      </c>
      <c r="AF17" t="s">
        <v>30</v>
      </c>
    </row>
    <row r="18" spans="1:32" s="144" customFormat="1" x14ac:dyDescent="0.25">
      <c r="A18" s="144" t="str">
        <f>_xlfn.CONCAT(A15," ",A16," ",A17)</f>
        <v xml:space="preserve"> website </v>
      </c>
      <c r="B18" s="144" t="str">
        <f t="shared" ref="B18:AF18" si="0">_xlfn.CONCAT(B15," ",B16," ",B17)</f>
        <v xml:space="preserve">area  </v>
      </c>
      <c r="C18" s="144" t="str">
        <f t="shared" si="0"/>
        <v xml:space="preserve"> address </v>
      </c>
      <c r="D18" s="144" t="str">
        <f t="shared" si="0"/>
        <v xml:space="preserve"> asking price</v>
      </c>
      <c r="E18" s="144" t="str">
        <f t="shared" si="0"/>
        <v xml:space="preserve"> offer price </v>
      </c>
      <c r="F18" s="144" t="str">
        <f t="shared" si="0"/>
        <v xml:space="preserve">  NOTES</v>
      </c>
      <c r="G18" s="144" t="str">
        <f t="shared" si="0"/>
        <v xml:space="preserve"> date listed</v>
      </c>
      <c r="H18" s="144" t="str">
        <f t="shared" si="0"/>
        <v xml:space="preserve"> broker </v>
      </c>
      <c r="I18" s="144" t="str">
        <f t="shared" si="0"/>
        <v xml:space="preserve"> appt date/time</v>
      </c>
      <c r="J18" s="144" t="str">
        <f t="shared" si="0"/>
        <v xml:space="preserve"> Lot size</v>
      </c>
      <c r="K18" s="144" t="str">
        <f t="shared" si="0"/>
        <v xml:space="preserve"> building sq ft</v>
      </c>
      <c r="L18" s="144" t="str">
        <f t="shared" si="0"/>
        <v xml:space="preserve"> cmrcial units</v>
      </c>
      <c r="M18" s="144" t="str">
        <f t="shared" si="0"/>
        <v>monthly commerc income</v>
      </c>
      <c r="N18" s="144" t="str">
        <f t="shared" si="0"/>
        <v>annual commercial  income</v>
      </c>
      <c r="O18" s="144" t="str">
        <f t="shared" si="0"/>
        <v xml:space="preserve"> resdntial units</v>
      </c>
      <c r="P18" s="144" t="str">
        <f t="shared" si="0"/>
        <v xml:space="preserve"> bedrooms </v>
      </c>
      <c r="Q18" s="144" t="str">
        <f t="shared" si="0"/>
        <v>monthly residential income</v>
      </c>
      <c r="R18" s="144" t="str">
        <f t="shared" si="0"/>
        <v>annual resdntial income</v>
      </c>
      <c r="S18" s="144" t="str">
        <f t="shared" si="0"/>
        <v xml:space="preserve"> parking spots</v>
      </c>
      <c r="T18" s="144" t="str">
        <f t="shared" si="0"/>
        <v>other income monthly</v>
      </c>
      <c r="U18" s="144" t="str">
        <f t="shared" si="0"/>
        <v>other income annual</v>
      </c>
      <c r="V18" s="144" t="str">
        <f t="shared" si="0"/>
        <v>Total Annual Income</v>
      </c>
      <c r="W18" s="144" t="str">
        <f t="shared" si="0"/>
        <v>monthly gross income</v>
      </c>
      <c r="X18" s="144" t="str">
        <f t="shared" si="0"/>
        <v>annual gross income</v>
      </c>
      <c r="Y18" s="144" t="str">
        <f t="shared" si="0"/>
        <v xml:space="preserve"> taxes </v>
      </c>
      <c r="Z18" s="144" t="str">
        <f t="shared" si="0"/>
        <v xml:space="preserve"> other  expenses</v>
      </c>
      <c r="AA18" s="144" t="str">
        <f t="shared" si="0"/>
        <v xml:space="preserve"> total expenses</v>
      </c>
      <c r="AB18" s="144" t="str">
        <f t="shared" si="0"/>
        <v xml:space="preserve"> cap rate or blocks to train</v>
      </c>
      <c r="AC18" s="144" t="str">
        <f t="shared" si="0"/>
        <v xml:space="preserve"> new cap rate</v>
      </c>
      <c r="AD18" s="144" t="str">
        <f t="shared" si="0"/>
        <v>offer price mortgage monthly</v>
      </c>
      <c r="AE18" s="144" t="str">
        <f t="shared" si="0"/>
        <v xml:space="preserve"> monthly tax/exp</v>
      </c>
      <c r="AF18" s="144" t="str">
        <f t="shared" si="0"/>
        <v xml:space="preserve"> net monthly income</v>
      </c>
    </row>
    <row r="19" spans="1:32" x14ac:dyDescent="0.25">
      <c r="A19" t="s">
        <v>52</v>
      </c>
      <c r="AB19" t="s">
        <v>36</v>
      </c>
    </row>
    <row r="20" spans="1:32" x14ac:dyDescent="0.25">
      <c r="A20" t="s">
        <v>53</v>
      </c>
    </row>
    <row r="21" spans="1:32" x14ac:dyDescent="0.25">
      <c r="G21" t="s">
        <v>54</v>
      </c>
    </row>
    <row r="22" spans="1:32" x14ac:dyDescent="0.25">
      <c r="A22" t="s">
        <v>55</v>
      </c>
      <c r="G22" t="s">
        <v>56</v>
      </c>
    </row>
    <row r="23" spans="1:32" x14ac:dyDescent="0.25">
      <c r="A23" t="s">
        <v>57</v>
      </c>
    </row>
    <row r="24" spans="1:32" x14ac:dyDescent="0.25">
      <c r="A24" t="s">
        <v>58</v>
      </c>
    </row>
    <row r="25" spans="1:32" x14ac:dyDescent="0.25">
      <c r="A25" t="s">
        <v>3</v>
      </c>
    </row>
    <row r="26" spans="1:32" x14ac:dyDescent="0.25">
      <c r="A26" t="s">
        <v>59</v>
      </c>
    </row>
    <row r="27" spans="1:32" x14ac:dyDescent="0.25">
      <c r="B27" t="s">
        <v>963</v>
      </c>
      <c r="C27" t="s">
        <v>61</v>
      </c>
      <c r="D27">
        <v>1218000</v>
      </c>
      <c r="E27">
        <v>1050000</v>
      </c>
      <c r="F27" t="s">
        <v>62</v>
      </c>
      <c r="G27">
        <v>44743</v>
      </c>
      <c r="H27" t="s">
        <v>63</v>
      </c>
      <c r="J27">
        <f>25*100</f>
        <v>2500</v>
      </c>
      <c r="K27">
        <v>1974</v>
      </c>
      <c r="N27">
        <f t="shared" ref="N27:N35" si="1">M27*12</f>
        <v>0</v>
      </c>
      <c r="O27">
        <v>2</v>
      </c>
      <c r="P27">
        <v>4</v>
      </c>
      <c r="R27">
        <f t="shared" ref="R27:R35" si="2">Q27*12</f>
        <v>0</v>
      </c>
      <c r="U27">
        <f t="shared" ref="U27:U35" si="3">T27*12</f>
        <v>0</v>
      </c>
      <c r="V27">
        <f t="shared" ref="V27:V35" si="4">N27+R27+U27</f>
        <v>0</v>
      </c>
      <c r="W27">
        <f t="shared" ref="W27:W35" si="5">V27/12</f>
        <v>0</v>
      </c>
      <c r="X27">
        <f t="shared" ref="X27:X35" si="6">W27*12</f>
        <v>0</v>
      </c>
      <c r="Y27">
        <v>2200</v>
      </c>
      <c r="Z27">
        <v>10000</v>
      </c>
      <c r="AA27">
        <f t="shared" ref="AA27:AA35" si="7">Y27+Z27</f>
        <v>12200</v>
      </c>
      <c r="AB27">
        <f t="shared" ref="AB27:AB35" si="8">(V27-AA27+(S27*12))/D27</f>
        <v>-1.0016420361247948E-2</v>
      </c>
      <c r="AC27">
        <f t="shared" ref="AC27:AC35" si="9">(X27-AA27)/E27</f>
        <v>-1.1619047619047619E-2</v>
      </c>
      <c r="AE27">
        <f t="shared" ref="AE27:AE35" si="10">AA27/12</f>
        <v>1016.6666666666666</v>
      </c>
      <c r="AF27">
        <f t="shared" ref="AF27:AF35" si="11">W27-AD27-AE27</f>
        <v>-1016.6666666666666</v>
      </c>
    </row>
    <row r="28" spans="1:32" x14ac:dyDescent="0.25">
      <c r="A28" t="s">
        <v>64</v>
      </c>
      <c r="B28" t="s">
        <v>959</v>
      </c>
      <c r="C28" t="s">
        <v>65</v>
      </c>
      <c r="D28">
        <v>1250000</v>
      </c>
      <c r="F28" t="s">
        <v>66</v>
      </c>
      <c r="H28" t="s">
        <v>67</v>
      </c>
      <c r="N28">
        <f t="shared" si="1"/>
        <v>0</v>
      </c>
      <c r="O28">
        <v>3</v>
      </c>
      <c r="Q28">
        <f>98400/12</f>
        <v>8200</v>
      </c>
      <c r="R28">
        <f t="shared" si="2"/>
        <v>98400</v>
      </c>
      <c r="U28">
        <f t="shared" si="3"/>
        <v>0</v>
      </c>
      <c r="V28">
        <f t="shared" si="4"/>
        <v>98400</v>
      </c>
      <c r="W28">
        <f t="shared" si="5"/>
        <v>8200</v>
      </c>
      <c r="X28">
        <f t="shared" si="6"/>
        <v>98400</v>
      </c>
      <c r="Y28">
        <v>2373</v>
      </c>
      <c r="Z28">
        <v>10000</v>
      </c>
      <c r="AA28">
        <f t="shared" si="7"/>
        <v>12373</v>
      </c>
      <c r="AB28">
        <f t="shared" si="8"/>
        <v>6.8821599999999997E-2</v>
      </c>
      <c r="AC28" t="e">
        <f t="shared" si="9"/>
        <v>#DIV/0!</v>
      </c>
      <c r="AE28">
        <f t="shared" si="10"/>
        <v>1031.0833333333333</v>
      </c>
      <c r="AF28">
        <f t="shared" si="11"/>
        <v>7168.916666666667</v>
      </c>
    </row>
    <row r="29" spans="1:32" x14ac:dyDescent="0.25">
      <c r="N29">
        <f t="shared" si="1"/>
        <v>0</v>
      </c>
      <c r="R29">
        <f t="shared" si="2"/>
        <v>0</v>
      </c>
      <c r="U29">
        <f t="shared" si="3"/>
        <v>0</v>
      </c>
      <c r="V29">
        <f t="shared" si="4"/>
        <v>0</v>
      </c>
      <c r="W29">
        <f t="shared" si="5"/>
        <v>0</v>
      </c>
      <c r="X29">
        <f t="shared" si="6"/>
        <v>0</v>
      </c>
      <c r="AA29">
        <f t="shared" si="7"/>
        <v>0</v>
      </c>
      <c r="AB29" t="e">
        <f t="shared" si="8"/>
        <v>#DIV/0!</v>
      </c>
      <c r="AC29" t="e">
        <f t="shared" si="9"/>
        <v>#DIV/0!</v>
      </c>
      <c r="AE29">
        <f t="shared" si="10"/>
        <v>0</v>
      </c>
      <c r="AF29">
        <f t="shared" si="11"/>
        <v>0</v>
      </c>
    </row>
    <row r="30" spans="1:32" x14ac:dyDescent="0.25">
      <c r="B30" t="s">
        <v>959</v>
      </c>
      <c r="C30" t="s">
        <v>69</v>
      </c>
      <c r="D30">
        <v>1450000</v>
      </c>
      <c r="E30">
        <v>1100000</v>
      </c>
      <c r="G30">
        <v>44531</v>
      </c>
      <c r="H30" t="s">
        <v>70</v>
      </c>
      <c r="J30">
        <f>20*66.25</f>
        <v>1325</v>
      </c>
      <c r="K30">
        <f>20*55</f>
        <v>1100</v>
      </c>
      <c r="N30">
        <f t="shared" si="1"/>
        <v>0</v>
      </c>
      <c r="O30">
        <v>2</v>
      </c>
      <c r="P30">
        <v>6</v>
      </c>
      <c r="Q30">
        <f>2700+3000</f>
        <v>5700</v>
      </c>
      <c r="R30">
        <f t="shared" si="2"/>
        <v>68400</v>
      </c>
      <c r="U30">
        <f t="shared" si="3"/>
        <v>0</v>
      </c>
      <c r="V30">
        <f t="shared" si="4"/>
        <v>68400</v>
      </c>
      <c r="W30">
        <f t="shared" si="5"/>
        <v>5700</v>
      </c>
      <c r="X30">
        <f t="shared" si="6"/>
        <v>68400</v>
      </c>
      <c r="Y30">
        <v>5828</v>
      </c>
      <c r="Z30">
        <v>10000</v>
      </c>
      <c r="AA30">
        <f t="shared" si="7"/>
        <v>15828</v>
      </c>
      <c r="AB30">
        <f t="shared" si="8"/>
        <v>3.6256551724137928E-2</v>
      </c>
      <c r="AC30">
        <f t="shared" si="9"/>
        <v>4.7792727272727271E-2</v>
      </c>
      <c r="AD30">
        <v>4796</v>
      </c>
      <c r="AE30">
        <f t="shared" si="10"/>
        <v>1319</v>
      </c>
      <c r="AF30">
        <f t="shared" si="11"/>
        <v>-415</v>
      </c>
    </row>
    <row r="31" spans="1:32" x14ac:dyDescent="0.25">
      <c r="N31">
        <f t="shared" si="1"/>
        <v>0</v>
      </c>
      <c r="R31">
        <f t="shared" si="2"/>
        <v>0</v>
      </c>
      <c r="U31">
        <f t="shared" si="3"/>
        <v>0</v>
      </c>
      <c r="V31">
        <f t="shared" si="4"/>
        <v>0</v>
      </c>
      <c r="W31">
        <f t="shared" si="5"/>
        <v>0</v>
      </c>
      <c r="X31">
        <f t="shared" si="6"/>
        <v>0</v>
      </c>
      <c r="AA31">
        <f t="shared" si="7"/>
        <v>0</v>
      </c>
      <c r="AB31" t="e">
        <f t="shared" si="8"/>
        <v>#DIV/0!</v>
      </c>
      <c r="AC31" t="e">
        <f t="shared" si="9"/>
        <v>#DIV/0!</v>
      </c>
      <c r="AE31">
        <f t="shared" si="10"/>
        <v>0</v>
      </c>
      <c r="AF31">
        <f t="shared" si="11"/>
        <v>0</v>
      </c>
    </row>
    <row r="32" spans="1:32" x14ac:dyDescent="0.25">
      <c r="N32">
        <f>M32*12</f>
        <v>0</v>
      </c>
      <c r="R32">
        <f>Q32*12</f>
        <v>0</v>
      </c>
      <c r="U32">
        <f>T32*12</f>
        <v>0</v>
      </c>
      <c r="V32">
        <f>N32+R32+U32</f>
        <v>0</v>
      </c>
      <c r="W32">
        <f>V32/12</f>
        <v>0</v>
      </c>
      <c r="X32">
        <f>W32*12</f>
        <v>0</v>
      </c>
      <c r="AA32">
        <f>Y32+Z32</f>
        <v>0</v>
      </c>
      <c r="AB32" t="e">
        <f>(V32-AA32+(S32*12))/D32</f>
        <v>#DIV/0!</v>
      </c>
      <c r="AC32" t="e">
        <f>(X32-AA32)/E32</f>
        <v>#DIV/0!</v>
      </c>
      <c r="AE32">
        <f>AA32/12</f>
        <v>0</v>
      </c>
      <c r="AF32">
        <f>W32-AD32-AE32</f>
        <v>0</v>
      </c>
    </row>
    <row r="33" spans="1:32" x14ac:dyDescent="0.25">
      <c r="A33" t="s">
        <v>64</v>
      </c>
      <c r="B33" t="s">
        <v>71</v>
      </c>
      <c r="C33" t="s">
        <v>72</v>
      </c>
      <c r="D33">
        <v>990000</v>
      </c>
      <c r="L33">
        <v>1</v>
      </c>
      <c r="M33">
        <v>4066</v>
      </c>
      <c r="N33">
        <f>M33*12</f>
        <v>48792</v>
      </c>
      <c r="O33">
        <v>2</v>
      </c>
      <c r="Q33">
        <f>1750+1675</f>
        <v>3425</v>
      </c>
      <c r="R33">
        <f>Q33*12</f>
        <v>41100</v>
      </c>
      <c r="U33">
        <f>T33*12</f>
        <v>0</v>
      </c>
      <c r="V33">
        <f>N33+R33+U33</f>
        <v>89892</v>
      </c>
      <c r="W33">
        <f>V33/12</f>
        <v>7491</v>
      </c>
      <c r="X33">
        <f>W33*12</f>
        <v>89892</v>
      </c>
      <c r="Y33">
        <v>19226</v>
      </c>
      <c r="Z33">
        <f>4500+1500+600+8000</f>
        <v>14600</v>
      </c>
      <c r="AA33">
        <f>Y33+Z33</f>
        <v>33826</v>
      </c>
      <c r="AB33">
        <f>(V33-AA33+(S33*12))/D33</f>
        <v>5.6632323232323235E-2</v>
      </c>
      <c r="AC33" t="e">
        <f>(X33-AA33)/E33</f>
        <v>#DIV/0!</v>
      </c>
      <c r="AE33">
        <f>AA33/12</f>
        <v>2818.8333333333335</v>
      </c>
      <c r="AF33">
        <f>W33-AD33-AE33</f>
        <v>4672.1666666666661</v>
      </c>
    </row>
    <row r="34" spans="1:32" x14ac:dyDescent="0.25">
      <c r="A34" t="s">
        <v>64</v>
      </c>
      <c r="B34" t="s">
        <v>964</v>
      </c>
      <c r="C34" t="s">
        <v>74</v>
      </c>
      <c r="D34">
        <v>790000</v>
      </c>
      <c r="L34">
        <v>1</v>
      </c>
      <c r="M34">
        <v>2414</v>
      </c>
      <c r="O34">
        <v>3</v>
      </c>
      <c r="Q34">
        <f>1600+1800+1850</f>
        <v>5250</v>
      </c>
      <c r="R34">
        <f>Q34*12</f>
        <v>63000</v>
      </c>
      <c r="U34">
        <f>T34*12</f>
        <v>0</v>
      </c>
      <c r="V34">
        <f>N34+R34+U34</f>
        <v>63000</v>
      </c>
      <c r="W34">
        <f>V34/12</f>
        <v>5250</v>
      </c>
      <c r="X34">
        <f>W34*12</f>
        <v>63000</v>
      </c>
      <c r="Y34">
        <v>9407</v>
      </c>
      <c r="Z34">
        <v>20000</v>
      </c>
      <c r="AA34">
        <f>Y34+Z34</f>
        <v>29407</v>
      </c>
      <c r="AB34">
        <f>(V34-AA34+(S34*12))/D34</f>
        <v>4.2522784810126585E-2</v>
      </c>
      <c r="AC34" t="e">
        <f>(X34-AA34)/E34</f>
        <v>#DIV/0!</v>
      </c>
      <c r="AE34">
        <f>AA34/12</f>
        <v>2450.5833333333335</v>
      </c>
    </row>
    <row r="35" spans="1:32" x14ac:dyDescent="0.25">
      <c r="B35" t="s">
        <v>963</v>
      </c>
      <c r="D35">
        <v>750000</v>
      </c>
      <c r="M35">
        <v>3200</v>
      </c>
      <c r="N35">
        <f t="shared" si="1"/>
        <v>38400</v>
      </c>
      <c r="Q35">
        <v>1800</v>
      </c>
      <c r="R35">
        <f t="shared" si="2"/>
        <v>21600</v>
      </c>
      <c r="U35">
        <f t="shared" si="3"/>
        <v>0</v>
      </c>
      <c r="V35">
        <f t="shared" si="4"/>
        <v>60000</v>
      </c>
      <c r="W35">
        <f t="shared" si="5"/>
        <v>5000</v>
      </c>
      <c r="X35">
        <f t="shared" si="6"/>
        <v>60000</v>
      </c>
      <c r="Y35">
        <v>5000</v>
      </c>
      <c r="Z35">
        <v>10000</v>
      </c>
      <c r="AA35">
        <f t="shared" si="7"/>
        <v>15000</v>
      </c>
      <c r="AB35">
        <f t="shared" si="8"/>
        <v>0.06</v>
      </c>
      <c r="AC35" t="e">
        <f t="shared" si="9"/>
        <v>#DIV/0!</v>
      </c>
      <c r="AE35">
        <f t="shared" si="10"/>
        <v>1250</v>
      </c>
      <c r="AF35">
        <f t="shared" si="11"/>
        <v>3750</v>
      </c>
    </row>
    <row r="37" spans="1:32" x14ac:dyDescent="0.25">
      <c r="A37" t="s">
        <v>76</v>
      </c>
      <c r="B37" t="s">
        <v>959</v>
      </c>
      <c r="C37" t="s">
        <v>78</v>
      </c>
      <c r="D37">
        <v>1650000</v>
      </c>
      <c r="E37" t="s">
        <v>79</v>
      </c>
      <c r="F37" t="s">
        <v>80</v>
      </c>
      <c r="H37" t="s">
        <v>81</v>
      </c>
      <c r="I37" t="s">
        <v>82</v>
      </c>
      <c r="K37">
        <v>2520</v>
      </c>
      <c r="N37">
        <f t="shared" ref="N37:N42" si="12">M37*12</f>
        <v>0</v>
      </c>
      <c r="O37">
        <v>3</v>
      </c>
      <c r="P37">
        <v>7</v>
      </c>
      <c r="R37">
        <f t="shared" ref="R37:R42" si="13">Q37*12</f>
        <v>0</v>
      </c>
      <c r="U37">
        <f t="shared" ref="U37:U42" si="14">T37*12</f>
        <v>0</v>
      </c>
      <c r="V37">
        <f t="shared" ref="V37:V42" si="15">N37+R37+U37</f>
        <v>0</v>
      </c>
      <c r="W37">
        <f t="shared" ref="W37:W42" si="16">V37/12</f>
        <v>0</v>
      </c>
      <c r="X37">
        <f t="shared" ref="X37:X42" si="17">W37*12</f>
        <v>0</v>
      </c>
      <c r="AA37">
        <f t="shared" ref="AA37:AA42" si="18">Y37+Z37</f>
        <v>0</v>
      </c>
      <c r="AB37">
        <f t="shared" ref="AB37:AB42" si="19">(V37-AA37+(S37*12))/D37</f>
        <v>0</v>
      </c>
      <c r="AC37" t="e">
        <f>(X37-AA37)/E37</f>
        <v>#VALUE!</v>
      </c>
      <c r="AE37">
        <f t="shared" ref="AE37:AE42" si="20">AA37/12</f>
        <v>0</v>
      </c>
      <c r="AF37">
        <f t="shared" ref="AF37:AF42" si="21">W37-AD37-AE37</f>
        <v>0</v>
      </c>
    </row>
    <row r="38" spans="1:32" x14ac:dyDescent="0.25">
      <c r="A38" t="s">
        <v>76</v>
      </c>
      <c r="B38" t="s">
        <v>963</v>
      </c>
      <c r="C38" t="s">
        <v>84</v>
      </c>
      <c r="D38">
        <v>1700000</v>
      </c>
      <c r="H38" t="s">
        <v>85</v>
      </c>
      <c r="N38">
        <f t="shared" si="12"/>
        <v>0</v>
      </c>
      <c r="O38">
        <v>4</v>
      </c>
      <c r="P38">
        <v>6</v>
      </c>
      <c r="R38">
        <f t="shared" si="13"/>
        <v>0</v>
      </c>
      <c r="S38">
        <v>2</v>
      </c>
      <c r="U38">
        <f t="shared" si="14"/>
        <v>0</v>
      </c>
      <c r="V38">
        <f t="shared" si="15"/>
        <v>0</v>
      </c>
      <c r="W38">
        <f t="shared" si="16"/>
        <v>0</v>
      </c>
      <c r="X38">
        <f t="shared" si="17"/>
        <v>0</v>
      </c>
      <c r="Y38">
        <v>2526</v>
      </c>
      <c r="AA38">
        <f t="shared" si="18"/>
        <v>2526</v>
      </c>
      <c r="AB38">
        <f t="shared" si="19"/>
        <v>-1.471764705882353E-3</v>
      </c>
      <c r="AC38" t="e">
        <f>(X38-AA38)/E38</f>
        <v>#DIV/0!</v>
      </c>
      <c r="AE38">
        <f t="shared" si="20"/>
        <v>210.5</v>
      </c>
      <c r="AF38">
        <f t="shared" si="21"/>
        <v>-210.5</v>
      </c>
    </row>
    <row r="39" spans="1:32" x14ac:dyDescent="0.25">
      <c r="A39" t="s">
        <v>76</v>
      </c>
      <c r="B39" t="s">
        <v>959</v>
      </c>
      <c r="C39" t="s">
        <v>86</v>
      </c>
      <c r="D39">
        <v>1450000</v>
      </c>
      <c r="E39" t="s">
        <v>87</v>
      </c>
      <c r="F39" t="s">
        <v>80</v>
      </c>
      <c r="H39" t="s">
        <v>88</v>
      </c>
      <c r="K39">
        <v>3570</v>
      </c>
      <c r="N39">
        <f t="shared" si="12"/>
        <v>0</v>
      </c>
      <c r="O39">
        <v>3</v>
      </c>
      <c r="P39">
        <v>11</v>
      </c>
      <c r="R39">
        <f t="shared" si="13"/>
        <v>0</v>
      </c>
      <c r="U39">
        <f t="shared" si="14"/>
        <v>0</v>
      </c>
      <c r="V39">
        <f t="shared" si="15"/>
        <v>0</v>
      </c>
      <c r="W39">
        <f t="shared" si="16"/>
        <v>0</v>
      </c>
      <c r="X39">
        <f t="shared" si="17"/>
        <v>0</v>
      </c>
      <c r="AA39">
        <f t="shared" si="18"/>
        <v>0</v>
      </c>
      <c r="AB39">
        <f t="shared" si="19"/>
        <v>0</v>
      </c>
      <c r="AC39" t="e">
        <f>(X39-AA39)/E39</f>
        <v>#VALUE!</v>
      </c>
      <c r="AE39">
        <f t="shared" si="20"/>
        <v>0</v>
      </c>
      <c r="AF39">
        <f t="shared" si="21"/>
        <v>0</v>
      </c>
    </row>
    <row r="40" spans="1:32" x14ac:dyDescent="0.25">
      <c r="A40" t="s">
        <v>64</v>
      </c>
      <c r="B40" t="s">
        <v>959</v>
      </c>
      <c r="C40" t="s">
        <v>89</v>
      </c>
      <c r="D40">
        <v>1900000</v>
      </c>
      <c r="E40" t="s">
        <v>90</v>
      </c>
      <c r="F40" t="s">
        <v>91</v>
      </c>
      <c r="H40" t="s">
        <v>92</v>
      </c>
      <c r="N40">
        <f t="shared" si="12"/>
        <v>0</v>
      </c>
      <c r="O40">
        <v>5</v>
      </c>
      <c r="P40">
        <f>4+2+2+2+2</f>
        <v>12</v>
      </c>
      <c r="R40">
        <f t="shared" si="13"/>
        <v>0</v>
      </c>
      <c r="U40">
        <f t="shared" si="14"/>
        <v>0</v>
      </c>
      <c r="V40">
        <f t="shared" si="15"/>
        <v>0</v>
      </c>
      <c r="W40">
        <f t="shared" si="16"/>
        <v>0</v>
      </c>
      <c r="X40">
        <f t="shared" si="17"/>
        <v>0</v>
      </c>
      <c r="Y40">
        <f>433*12</f>
        <v>5196</v>
      </c>
      <c r="AA40">
        <f t="shared" si="18"/>
        <v>5196</v>
      </c>
      <c r="AB40">
        <f t="shared" si="19"/>
        <v>-2.7347368421052633E-3</v>
      </c>
      <c r="AC40" t="e">
        <f>(X40-AA40)/F40</f>
        <v>#VALUE!</v>
      </c>
      <c r="AE40">
        <f t="shared" si="20"/>
        <v>433</v>
      </c>
      <c r="AF40">
        <f t="shared" si="21"/>
        <v>-433</v>
      </c>
    </row>
    <row r="41" spans="1:32" x14ac:dyDescent="0.25">
      <c r="A41" t="s">
        <v>76</v>
      </c>
      <c r="B41" t="s">
        <v>959</v>
      </c>
      <c r="C41" t="s">
        <v>94</v>
      </c>
      <c r="D41">
        <v>1600000</v>
      </c>
      <c r="E41" t="s">
        <v>95</v>
      </c>
      <c r="F41" t="s">
        <v>96</v>
      </c>
      <c r="J41">
        <v>2000</v>
      </c>
      <c r="K41">
        <v>3505</v>
      </c>
      <c r="N41">
        <f t="shared" si="12"/>
        <v>0</v>
      </c>
      <c r="O41">
        <v>3</v>
      </c>
      <c r="P41">
        <v>6</v>
      </c>
      <c r="R41">
        <f t="shared" si="13"/>
        <v>0</v>
      </c>
      <c r="U41">
        <f t="shared" si="14"/>
        <v>0</v>
      </c>
      <c r="V41">
        <f t="shared" si="15"/>
        <v>0</v>
      </c>
      <c r="W41">
        <f t="shared" si="16"/>
        <v>0</v>
      </c>
      <c r="X41">
        <f t="shared" si="17"/>
        <v>0</v>
      </c>
      <c r="Y41">
        <v>4039</v>
      </c>
      <c r="AA41">
        <f t="shared" si="18"/>
        <v>4039</v>
      </c>
      <c r="AB41">
        <f t="shared" si="19"/>
        <v>-2.5243750000000001E-3</v>
      </c>
      <c r="AC41" t="e">
        <f>(X41-AA41)/E41</f>
        <v>#VALUE!</v>
      </c>
      <c r="AE41">
        <f t="shared" si="20"/>
        <v>336.58333333333331</v>
      </c>
      <c r="AF41">
        <f t="shared" si="21"/>
        <v>-336.58333333333331</v>
      </c>
    </row>
    <row r="42" spans="1:32" x14ac:dyDescent="0.25">
      <c r="A42" t="s">
        <v>76</v>
      </c>
      <c r="B42" t="s">
        <v>959</v>
      </c>
      <c r="C42" t="s">
        <v>97</v>
      </c>
      <c r="D42">
        <v>1600000</v>
      </c>
      <c r="E42" t="s">
        <v>98</v>
      </c>
      <c r="F42" t="s">
        <v>99</v>
      </c>
      <c r="H42" t="s">
        <v>100</v>
      </c>
      <c r="K42">
        <v>3300</v>
      </c>
      <c r="L42">
        <v>1</v>
      </c>
      <c r="N42">
        <f t="shared" si="12"/>
        <v>0</v>
      </c>
      <c r="O42">
        <v>2</v>
      </c>
      <c r="P42">
        <v>5</v>
      </c>
      <c r="R42">
        <f t="shared" si="13"/>
        <v>0</v>
      </c>
      <c r="U42">
        <f t="shared" si="14"/>
        <v>0</v>
      </c>
      <c r="V42">
        <f t="shared" si="15"/>
        <v>0</v>
      </c>
      <c r="W42">
        <f t="shared" si="16"/>
        <v>0</v>
      </c>
      <c r="X42">
        <f t="shared" si="17"/>
        <v>0</v>
      </c>
      <c r="Y42">
        <v>2646</v>
      </c>
      <c r="AA42">
        <f t="shared" si="18"/>
        <v>2646</v>
      </c>
      <c r="AB42">
        <f t="shared" si="19"/>
        <v>-1.6537500000000001E-3</v>
      </c>
      <c r="AC42" t="e">
        <f>(X42-AA42)/E42</f>
        <v>#VALUE!</v>
      </c>
      <c r="AE42">
        <f t="shared" si="20"/>
        <v>220.5</v>
      </c>
      <c r="AF42">
        <f t="shared" si="21"/>
        <v>-220.5</v>
      </c>
    </row>
    <row r="43" spans="1:32" x14ac:dyDescent="0.25">
      <c r="B43" t="s">
        <v>959</v>
      </c>
      <c r="C43" t="s">
        <v>101</v>
      </c>
      <c r="D43">
        <v>1500000</v>
      </c>
      <c r="E43" t="s">
        <v>102</v>
      </c>
      <c r="H43" t="s">
        <v>103</v>
      </c>
      <c r="J43" t="s">
        <v>104</v>
      </c>
      <c r="K43">
        <v>3183</v>
      </c>
      <c r="N43">
        <f>M43*12</f>
        <v>0</v>
      </c>
      <c r="O43">
        <v>3</v>
      </c>
      <c r="R43">
        <f>Q43*12</f>
        <v>0</v>
      </c>
      <c r="S43">
        <v>1</v>
      </c>
      <c r="U43">
        <f>T43*12</f>
        <v>0</v>
      </c>
      <c r="V43">
        <f>N43+R43+U43</f>
        <v>0</v>
      </c>
      <c r="W43">
        <f>V43/12</f>
        <v>0</v>
      </c>
      <c r="X43">
        <f>W43*12</f>
        <v>0</v>
      </c>
      <c r="Y43">
        <v>1951</v>
      </c>
      <c r="AA43">
        <f>Y43+Z43</f>
        <v>1951</v>
      </c>
      <c r="AB43">
        <f>(V43-AA43+(S43*12))/D43</f>
        <v>-1.2926666666666666E-3</v>
      </c>
      <c r="AC43" t="e">
        <f>(X43-AA43)/E43</f>
        <v>#VALUE!</v>
      </c>
      <c r="AE43">
        <f>AA43/12</f>
        <v>162.58333333333334</v>
      </c>
      <c r="AF43">
        <f>W43-AD43-AE43</f>
        <v>-162.58333333333334</v>
      </c>
    </row>
    <row r="46" spans="1:32" x14ac:dyDescent="0.25">
      <c r="A46" t="s">
        <v>105</v>
      </c>
    </row>
    <row r="47" spans="1:32" x14ac:dyDescent="0.25">
      <c r="A47" t="s">
        <v>106</v>
      </c>
    </row>
    <row r="48" spans="1:32" x14ac:dyDescent="0.25">
      <c r="N48">
        <f t="shared" ref="N48:N57" si="22">M48*12</f>
        <v>0</v>
      </c>
      <c r="R48">
        <f t="shared" ref="R48:R57" si="23">Q48*12</f>
        <v>0</v>
      </c>
      <c r="U48">
        <f t="shared" ref="U48:U57" si="24">T48*12</f>
        <v>0</v>
      </c>
      <c r="V48">
        <f t="shared" ref="V48:V57" si="25">N48+R48+U48</f>
        <v>0</v>
      </c>
      <c r="W48">
        <f t="shared" ref="W48:W57" si="26">V48/12</f>
        <v>0</v>
      </c>
      <c r="X48">
        <f t="shared" ref="X48:X57" si="27">W48*12</f>
        <v>0</v>
      </c>
      <c r="AA48">
        <f>Y48+Z48</f>
        <v>0</v>
      </c>
      <c r="AB48" t="e">
        <f>(V48-AA48+(S48*12))/D48</f>
        <v>#DIV/0!</v>
      </c>
      <c r="AC48" t="e">
        <f>(X48-AA48)/E48</f>
        <v>#DIV/0!</v>
      </c>
      <c r="AE48">
        <f>AA48/12</f>
        <v>0</v>
      </c>
      <c r="AF48">
        <f>W48-AD48-AE48</f>
        <v>0</v>
      </c>
    </row>
    <row r="49" spans="1:32" x14ac:dyDescent="0.25">
      <c r="A49" t="s">
        <v>64</v>
      </c>
      <c r="B49" t="s">
        <v>959</v>
      </c>
      <c r="C49" t="s">
        <v>107</v>
      </c>
      <c r="D49">
        <v>1100000</v>
      </c>
      <c r="F49" t="s">
        <v>108</v>
      </c>
      <c r="H49" t="s">
        <v>109</v>
      </c>
      <c r="N49">
        <f t="shared" si="22"/>
        <v>0</v>
      </c>
      <c r="Q49">
        <v>9485</v>
      </c>
      <c r="R49">
        <f t="shared" si="23"/>
        <v>113820</v>
      </c>
      <c r="U49">
        <f t="shared" si="24"/>
        <v>0</v>
      </c>
      <c r="V49">
        <f t="shared" si="25"/>
        <v>113820</v>
      </c>
      <c r="W49">
        <f t="shared" si="26"/>
        <v>9485</v>
      </c>
      <c r="X49">
        <f t="shared" si="27"/>
        <v>113820</v>
      </c>
      <c r="Y49">
        <v>10000</v>
      </c>
      <c r="Z49">
        <v>15000</v>
      </c>
      <c r="AA49">
        <f>Y49+Z49</f>
        <v>25000</v>
      </c>
      <c r="AB49">
        <f>(V49-AA49+(S49*12))/D49</f>
        <v>8.0745454545454551E-2</v>
      </c>
      <c r="AC49" t="e">
        <f>(X49-AA49)/E49</f>
        <v>#DIV/0!</v>
      </c>
      <c r="AE49">
        <f>AA49/12</f>
        <v>2083.3333333333335</v>
      </c>
      <c r="AF49">
        <f>W49-AD49-AE49</f>
        <v>7401.6666666666661</v>
      </c>
    </row>
    <row r="50" spans="1:32" x14ac:dyDescent="0.25">
      <c r="A50" t="s">
        <v>76</v>
      </c>
      <c r="B50" t="s">
        <v>959</v>
      </c>
      <c r="C50" t="s">
        <v>111</v>
      </c>
      <c r="D50">
        <v>1100000</v>
      </c>
      <c r="F50" t="s">
        <v>112</v>
      </c>
      <c r="H50" t="s">
        <v>113</v>
      </c>
      <c r="N50">
        <f t="shared" si="22"/>
        <v>0</v>
      </c>
      <c r="R50">
        <f t="shared" si="23"/>
        <v>0</v>
      </c>
      <c r="U50">
        <f t="shared" si="24"/>
        <v>0</v>
      </c>
      <c r="V50">
        <f t="shared" si="25"/>
        <v>0</v>
      </c>
      <c r="W50">
        <f t="shared" si="26"/>
        <v>0</v>
      </c>
      <c r="X50">
        <f t="shared" si="27"/>
        <v>0</v>
      </c>
      <c r="AA50">
        <f>Y50+Z50</f>
        <v>0</v>
      </c>
      <c r="AB50">
        <f>(V50-AA50+(S50*12))/D50</f>
        <v>0</v>
      </c>
      <c r="AC50" t="e">
        <f>(X50-AA50)/E50</f>
        <v>#DIV/0!</v>
      </c>
      <c r="AE50">
        <f>AA50/12</f>
        <v>0</v>
      </c>
      <c r="AF50">
        <f>W50-AD50-AE50</f>
        <v>0</v>
      </c>
    </row>
    <row r="51" spans="1:32" x14ac:dyDescent="0.25">
      <c r="N51">
        <f t="shared" si="22"/>
        <v>0</v>
      </c>
      <c r="R51">
        <f t="shared" si="23"/>
        <v>0</v>
      </c>
      <c r="U51">
        <f t="shared" si="24"/>
        <v>0</v>
      </c>
      <c r="V51">
        <f t="shared" si="25"/>
        <v>0</v>
      </c>
      <c r="W51">
        <f t="shared" si="26"/>
        <v>0</v>
      </c>
      <c r="X51">
        <f t="shared" si="27"/>
        <v>0</v>
      </c>
      <c r="AA51">
        <f>Y51+Z51</f>
        <v>0</v>
      </c>
      <c r="AB51" t="e">
        <f>(V51-AA51+(S51*12))/D51</f>
        <v>#DIV/0!</v>
      </c>
      <c r="AC51" t="e">
        <f>(X51-AA51)/E51</f>
        <v>#DIV/0!</v>
      </c>
      <c r="AE51">
        <f>AA51/12</f>
        <v>0</v>
      </c>
      <c r="AF51">
        <f>W51-AD51-AE51</f>
        <v>0</v>
      </c>
    </row>
    <row r="52" spans="1:32" x14ac:dyDescent="0.25">
      <c r="B52" t="s">
        <v>959</v>
      </c>
      <c r="C52" t="s">
        <v>114</v>
      </c>
      <c r="D52">
        <v>1650000</v>
      </c>
      <c r="F52" t="s">
        <v>115</v>
      </c>
      <c r="N52">
        <f t="shared" si="22"/>
        <v>0</v>
      </c>
      <c r="R52">
        <f t="shared" si="23"/>
        <v>0</v>
      </c>
      <c r="U52">
        <f t="shared" si="24"/>
        <v>0</v>
      </c>
      <c r="V52">
        <f t="shared" si="25"/>
        <v>0</v>
      </c>
      <c r="W52">
        <f t="shared" si="26"/>
        <v>0</v>
      </c>
      <c r="X52">
        <f t="shared" si="27"/>
        <v>0</v>
      </c>
      <c r="AA52">
        <f t="shared" ref="AA52:AA69" si="28">Y52+Z52</f>
        <v>0</v>
      </c>
      <c r="AB52">
        <f t="shared" ref="AB52:AB69" si="29">(V52-AA52+(S52*12))/D52</f>
        <v>0</v>
      </c>
      <c r="AC52" t="e">
        <f t="shared" ref="AC52:AC69" si="30">(X52-AA52)/E52</f>
        <v>#DIV/0!</v>
      </c>
      <c r="AE52">
        <f t="shared" ref="AE52:AE69" si="31">AA52/12</f>
        <v>0</v>
      </c>
      <c r="AF52">
        <f t="shared" ref="AF52:AF69" si="32">W52-AD52-AE52</f>
        <v>0</v>
      </c>
    </row>
    <row r="53" spans="1:32" x14ac:dyDescent="0.25">
      <c r="B53" t="s">
        <v>959</v>
      </c>
      <c r="C53" t="s">
        <v>116</v>
      </c>
      <c r="D53">
        <v>1400000</v>
      </c>
      <c r="F53" t="s">
        <v>115</v>
      </c>
      <c r="N53">
        <f t="shared" si="22"/>
        <v>0</v>
      </c>
      <c r="R53">
        <f t="shared" si="23"/>
        <v>0</v>
      </c>
      <c r="U53">
        <f t="shared" si="24"/>
        <v>0</v>
      </c>
      <c r="V53">
        <f t="shared" si="25"/>
        <v>0</v>
      </c>
      <c r="W53">
        <f t="shared" si="26"/>
        <v>0</v>
      </c>
      <c r="X53">
        <f t="shared" si="27"/>
        <v>0</v>
      </c>
      <c r="AA53">
        <f t="shared" si="28"/>
        <v>0</v>
      </c>
      <c r="AB53">
        <f t="shared" si="29"/>
        <v>0</v>
      </c>
      <c r="AC53" t="e">
        <f t="shared" si="30"/>
        <v>#DIV/0!</v>
      </c>
      <c r="AE53">
        <f t="shared" si="31"/>
        <v>0</v>
      </c>
      <c r="AF53">
        <f t="shared" si="32"/>
        <v>0</v>
      </c>
    </row>
    <row r="54" spans="1:32" x14ac:dyDescent="0.25">
      <c r="B54" t="s">
        <v>964</v>
      </c>
      <c r="C54" t="s">
        <v>118</v>
      </c>
      <c r="D54">
        <v>1500000</v>
      </c>
      <c r="F54" t="s">
        <v>119</v>
      </c>
      <c r="N54">
        <f t="shared" si="22"/>
        <v>0</v>
      </c>
      <c r="R54">
        <f t="shared" si="23"/>
        <v>0</v>
      </c>
      <c r="U54">
        <f t="shared" si="24"/>
        <v>0</v>
      </c>
      <c r="V54">
        <f t="shared" si="25"/>
        <v>0</v>
      </c>
      <c r="W54">
        <f t="shared" si="26"/>
        <v>0</v>
      </c>
      <c r="X54">
        <f t="shared" si="27"/>
        <v>0</v>
      </c>
      <c r="AA54">
        <f t="shared" si="28"/>
        <v>0</v>
      </c>
      <c r="AB54">
        <f t="shared" si="29"/>
        <v>0</v>
      </c>
      <c r="AC54" t="e">
        <f t="shared" si="30"/>
        <v>#DIV/0!</v>
      </c>
      <c r="AE54">
        <f t="shared" si="31"/>
        <v>0</v>
      </c>
      <c r="AF54">
        <f t="shared" si="32"/>
        <v>0</v>
      </c>
    </row>
    <row r="55" spans="1:32" x14ac:dyDescent="0.25">
      <c r="B55" t="s">
        <v>964</v>
      </c>
      <c r="C55" t="s">
        <v>120</v>
      </c>
      <c r="D55">
        <v>1400000</v>
      </c>
      <c r="F55" t="s">
        <v>121</v>
      </c>
      <c r="N55">
        <f t="shared" si="22"/>
        <v>0</v>
      </c>
      <c r="R55">
        <f t="shared" si="23"/>
        <v>0</v>
      </c>
      <c r="U55">
        <f t="shared" si="24"/>
        <v>0</v>
      </c>
      <c r="V55">
        <f t="shared" si="25"/>
        <v>0</v>
      </c>
      <c r="W55">
        <f t="shared" si="26"/>
        <v>0</v>
      </c>
      <c r="X55">
        <f t="shared" si="27"/>
        <v>0</v>
      </c>
      <c r="AA55">
        <f t="shared" si="28"/>
        <v>0</v>
      </c>
      <c r="AB55">
        <f t="shared" si="29"/>
        <v>0</v>
      </c>
      <c r="AC55" t="e">
        <f t="shared" si="30"/>
        <v>#DIV/0!</v>
      </c>
      <c r="AE55">
        <f t="shared" si="31"/>
        <v>0</v>
      </c>
      <c r="AF55">
        <f t="shared" si="32"/>
        <v>0</v>
      </c>
    </row>
    <row r="56" spans="1:32" x14ac:dyDescent="0.25">
      <c r="B56" t="s">
        <v>959</v>
      </c>
      <c r="C56" t="s">
        <v>122</v>
      </c>
      <c r="D56">
        <v>1650000</v>
      </c>
      <c r="F56" t="s">
        <v>123</v>
      </c>
      <c r="N56">
        <f t="shared" si="22"/>
        <v>0</v>
      </c>
      <c r="R56">
        <f t="shared" si="23"/>
        <v>0</v>
      </c>
      <c r="U56">
        <f t="shared" si="24"/>
        <v>0</v>
      </c>
      <c r="V56">
        <f t="shared" si="25"/>
        <v>0</v>
      </c>
      <c r="W56">
        <f t="shared" si="26"/>
        <v>0</v>
      </c>
      <c r="X56">
        <f t="shared" si="27"/>
        <v>0</v>
      </c>
      <c r="AA56">
        <f t="shared" si="28"/>
        <v>0</v>
      </c>
      <c r="AB56">
        <f t="shared" si="29"/>
        <v>0</v>
      </c>
      <c r="AC56" t="e">
        <f t="shared" si="30"/>
        <v>#DIV/0!</v>
      </c>
      <c r="AE56">
        <f t="shared" si="31"/>
        <v>0</v>
      </c>
      <c r="AF56">
        <f t="shared" si="32"/>
        <v>0</v>
      </c>
    </row>
    <row r="57" spans="1:32" x14ac:dyDescent="0.25">
      <c r="B57" t="s">
        <v>959</v>
      </c>
      <c r="C57" t="s">
        <v>124</v>
      </c>
      <c r="D57">
        <v>1500000</v>
      </c>
      <c r="F57" t="s">
        <v>123</v>
      </c>
      <c r="M57">
        <f>5500</f>
        <v>5500</v>
      </c>
      <c r="N57">
        <f t="shared" si="22"/>
        <v>66000</v>
      </c>
      <c r="R57">
        <f t="shared" si="23"/>
        <v>0</v>
      </c>
      <c r="U57">
        <f t="shared" si="24"/>
        <v>0</v>
      </c>
      <c r="V57">
        <f t="shared" si="25"/>
        <v>66000</v>
      </c>
      <c r="W57">
        <f t="shared" si="26"/>
        <v>5500</v>
      </c>
      <c r="X57">
        <f t="shared" si="27"/>
        <v>66000</v>
      </c>
      <c r="Y57">
        <v>6589</v>
      </c>
      <c r="Z57">
        <f>4950+1500+3000+750+1000+3201</f>
        <v>14401</v>
      </c>
      <c r="AA57">
        <f>Y57+Z57</f>
        <v>20990</v>
      </c>
      <c r="AB57">
        <f>(V57-AA57+(S57*12))/D57</f>
        <v>3.0006666666666668E-2</v>
      </c>
      <c r="AC57" t="e">
        <f>(X57-AA57)/E57</f>
        <v>#DIV/0!</v>
      </c>
      <c r="AE57">
        <f>AA57/12</f>
        <v>1749.1666666666667</v>
      </c>
      <c r="AF57">
        <f>W57-AD57-AE57</f>
        <v>3750.833333333333</v>
      </c>
    </row>
    <row r="58" spans="1:32" x14ac:dyDescent="0.25">
      <c r="B58" t="s">
        <v>125</v>
      </c>
      <c r="C58" t="s">
        <v>126</v>
      </c>
      <c r="D58">
        <v>1800000</v>
      </c>
      <c r="E58">
        <v>1000000</v>
      </c>
      <c r="F58" t="s">
        <v>127</v>
      </c>
      <c r="G58" t="s">
        <v>128</v>
      </c>
      <c r="K58" t="s">
        <v>129</v>
      </c>
      <c r="V58">
        <v>168000</v>
      </c>
      <c r="W58">
        <f>168000/12</f>
        <v>14000</v>
      </c>
      <c r="X58">
        <v>168000</v>
      </c>
      <c r="Y58">
        <v>44000</v>
      </c>
      <c r="Z58">
        <v>56000</v>
      </c>
      <c r="AA58">
        <f t="shared" si="28"/>
        <v>100000</v>
      </c>
      <c r="AB58">
        <f t="shared" si="29"/>
        <v>3.7777777777777778E-2</v>
      </c>
      <c r="AC58">
        <f t="shared" si="30"/>
        <v>6.8000000000000005E-2</v>
      </c>
      <c r="AE58">
        <f t="shared" si="31"/>
        <v>8333.3333333333339</v>
      </c>
      <c r="AF58">
        <f t="shared" si="32"/>
        <v>5666.6666666666661</v>
      </c>
    </row>
    <row r="59" spans="1:32" x14ac:dyDescent="0.25">
      <c r="B59" t="s">
        <v>959</v>
      </c>
      <c r="C59" t="s">
        <v>131</v>
      </c>
      <c r="D59">
        <v>1470000</v>
      </c>
      <c r="F59" t="s">
        <v>132</v>
      </c>
      <c r="V59">
        <f>64476</f>
        <v>64476</v>
      </c>
      <c r="W59">
        <f>V59/12</f>
        <v>5373</v>
      </c>
      <c r="X59">
        <v>64476</v>
      </c>
      <c r="Y59">
        <v>25343</v>
      </c>
      <c r="Z59">
        <v>33000</v>
      </c>
      <c r="AA59">
        <f t="shared" si="28"/>
        <v>58343</v>
      </c>
      <c r="AB59">
        <f t="shared" si="29"/>
        <v>4.1721088435374152E-3</v>
      </c>
      <c r="AC59" t="e">
        <f t="shared" si="30"/>
        <v>#DIV/0!</v>
      </c>
      <c r="AE59">
        <f t="shared" si="31"/>
        <v>4861.916666666667</v>
      </c>
      <c r="AF59">
        <f t="shared" si="32"/>
        <v>511.08333333333303</v>
      </c>
    </row>
    <row r="60" spans="1:32" x14ac:dyDescent="0.25">
      <c r="AA60">
        <f t="shared" si="28"/>
        <v>0</v>
      </c>
      <c r="AB60" t="e">
        <f t="shared" si="29"/>
        <v>#DIV/0!</v>
      </c>
      <c r="AC60" t="e">
        <f t="shared" si="30"/>
        <v>#DIV/0!</v>
      </c>
      <c r="AE60">
        <f t="shared" si="31"/>
        <v>0</v>
      </c>
      <c r="AF60">
        <f t="shared" si="32"/>
        <v>0</v>
      </c>
    </row>
    <row r="61" spans="1:32" x14ac:dyDescent="0.25">
      <c r="AA61">
        <f t="shared" si="28"/>
        <v>0</v>
      </c>
      <c r="AB61" t="e">
        <f t="shared" si="29"/>
        <v>#DIV/0!</v>
      </c>
      <c r="AC61" t="e">
        <f t="shared" si="30"/>
        <v>#DIV/0!</v>
      </c>
      <c r="AE61">
        <f t="shared" si="31"/>
        <v>0</v>
      </c>
      <c r="AF61">
        <f t="shared" si="32"/>
        <v>0</v>
      </c>
    </row>
    <row r="62" spans="1:32" x14ac:dyDescent="0.25">
      <c r="AA62">
        <f t="shared" si="28"/>
        <v>0</v>
      </c>
      <c r="AB62" t="e">
        <f t="shared" si="29"/>
        <v>#DIV/0!</v>
      </c>
      <c r="AC62" t="e">
        <f t="shared" si="30"/>
        <v>#DIV/0!</v>
      </c>
      <c r="AE62">
        <f t="shared" si="31"/>
        <v>0</v>
      </c>
      <c r="AF62">
        <f t="shared" si="32"/>
        <v>0</v>
      </c>
    </row>
    <row r="63" spans="1:32" x14ac:dyDescent="0.25">
      <c r="A63" t="s">
        <v>64</v>
      </c>
      <c r="B63" t="s">
        <v>959</v>
      </c>
      <c r="C63" t="s">
        <v>107</v>
      </c>
      <c r="D63">
        <v>1150000</v>
      </c>
      <c r="E63" t="s">
        <v>133</v>
      </c>
      <c r="H63" t="s">
        <v>134</v>
      </c>
      <c r="N63">
        <f t="shared" ref="N63:N69" si="33">M63*12</f>
        <v>0</v>
      </c>
      <c r="R63">
        <f t="shared" ref="R63:R69" si="34">Q63*12</f>
        <v>0</v>
      </c>
      <c r="U63">
        <f t="shared" ref="U63:U69" si="35">T63*12</f>
        <v>0</v>
      </c>
      <c r="V63">
        <f t="shared" ref="V63:V69" si="36">N63+R63+U63</f>
        <v>0</v>
      </c>
      <c r="W63">
        <f t="shared" ref="W63:W69" si="37">V63/12</f>
        <v>0</v>
      </c>
      <c r="X63">
        <f t="shared" ref="X63:X69" si="38">W63*12</f>
        <v>0</v>
      </c>
      <c r="AA63">
        <f t="shared" si="28"/>
        <v>0</v>
      </c>
      <c r="AB63">
        <f t="shared" si="29"/>
        <v>0</v>
      </c>
      <c r="AC63" t="e">
        <f t="shared" si="30"/>
        <v>#VALUE!</v>
      </c>
      <c r="AE63">
        <f t="shared" si="31"/>
        <v>0</v>
      </c>
      <c r="AF63">
        <f t="shared" si="32"/>
        <v>0</v>
      </c>
    </row>
    <row r="64" spans="1:32" x14ac:dyDescent="0.25">
      <c r="A64" t="s">
        <v>64</v>
      </c>
      <c r="B64" t="s">
        <v>959</v>
      </c>
      <c r="C64" t="s">
        <v>135</v>
      </c>
      <c r="D64">
        <v>1600000</v>
      </c>
      <c r="E64" t="s">
        <v>123</v>
      </c>
      <c r="H64" t="s">
        <v>136</v>
      </c>
      <c r="N64">
        <f t="shared" si="33"/>
        <v>0</v>
      </c>
      <c r="R64">
        <f t="shared" si="34"/>
        <v>0</v>
      </c>
      <c r="U64">
        <f t="shared" si="35"/>
        <v>0</v>
      </c>
      <c r="V64">
        <f t="shared" si="36"/>
        <v>0</v>
      </c>
      <c r="W64">
        <f t="shared" si="37"/>
        <v>0</v>
      </c>
      <c r="X64">
        <f t="shared" si="38"/>
        <v>0</v>
      </c>
      <c r="AA64">
        <f t="shared" si="28"/>
        <v>0</v>
      </c>
      <c r="AB64">
        <f t="shared" si="29"/>
        <v>0</v>
      </c>
      <c r="AC64" t="e">
        <f t="shared" si="30"/>
        <v>#VALUE!</v>
      </c>
      <c r="AE64">
        <f t="shared" si="31"/>
        <v>0</v>
      </c>
      <c r="AF64">
        <f t="shared" si="32"/>
        <v>0</v>
      </c>
    </row>
    <row r="65" spans="1:32" x14ac:dyDescent="0.25">
      <c r="A65" t="s">
        <v>64</v>
      </c>
      <c r="B65" t="s">
        <v>959</v>
      </c>
      <c r="C65" t="s">
        <v>137</v>
      </c>
      <c r="D65">
        <v>995000</v>
      </c>
      <c r="E65" t="s">
        <v>132</v>
      </c>
      <c r="H65" t="s">
        <v>138</v>
      </c>
      <c r="N65">
        <f t="shared" si="33"/>
        <v>0</v>
      </c>
      <c r="R65">
        <f t="shared" si="34"/>
        <v>0</v>
      </c>
      <c r="U65">
        <f t="shared" si="35"/>
        <v>0</v>
      </c>
      <c r="V65">
        <f t="shared" si="36"/>
        <v>0</v>
      </c>
      <c r="W65">
        <f t="shared" si="37"/>
        <v>0</v>
      </c>
      <c r="X65">
        <f t="shared" si="38"/>
        <v>0</v>
      </c>
      <c r="AA65">
        <f t="shared" si="28"/>
        <v>0</v>
      </c>
      <c r="AB65">
        <f t="shared" si="29"/>
        <v>0</v>
      </c>
      <c r="AC65" t="e">
        <f t="shared" si="30"/>
        <v>#VALUE!</v>
      </c>
      <c r="AE65">
        <f t="shared" si="31"/>
        <v>0</v>
      </c>
      <c r="AF65">
        <f t="shared" si="32"/>
        <v>0</v>
      </c>
    </row>
    <row r="66" spans="1:32" x14ac:dyDescent="0.25">
      <c r="A66" t="s">
        <v>64</v>
      </c>
      <c r="B66" t="s">
        <v>959</v>
      </c>
      <c r="C66" t="s">
        <v>139</v>
      </c>
      <c r="D66">
        <v>2000000</v>
      </c>
      <c r="E66" t="s">
        <v>123</v>
      </c>
      <c r="N66">
        <f t="shared" si="33"/>
        <v>0</v>
      </c>
      <c r="R66">
        <f t="shared" si="34"/>
        <v>0</v>
      </c>
      <c r="U66">
        <f t="shared" si="35"/>
        <v>0</v>
      </c>
      <c r="V66">
        <f t="shared" si="36"/>
        <v>0</v>
      </c>
      <c r="W66">
        <f t="shared" si="37"/>
        <v>0</v>
      </c>
      <c r="X66">
        <f t="shared" si="38"/>
        <v>0</v>
      </c>
      <c r="AA66">
        <f t="shared" si="28"/>
        <v>0</v>
      </c>
      <c r="AB66">
        <f t="shared" si="29"/>
        <v>0</v>
      </c>
      <c r="AC66" t="e">
        <f t="shared" si="30"/>
        <v>#VALUE!</v>
      </c>
      <c r="AE66">
        <f t="shared" si="31"/>
        <v>0</v>
      </c>
      <c r="AF66">
        <f t="shared" si="32"/>
        <v>0</v>
      </c>
    </row>
    <row r="67" spans="1:32" x14ac:dyDescent="0.25">
      <c r="A67" t="s">
        <v>64</v>
      </c>
      <c r="B67" t="s">
        <v>959</v>
      </c>
      <c r="C67" t="s">
        <v>140</v>
      </c>
      <c r="D67">
        <v>2150000</v>
      </c>
      <c r="E67" t="s">
        <v>141</v>
      </c>
      <c r="N67">
        <f t="shared" si="33"/>
        <v>0</v>
      </c>
      <c r="R67">
        <f t="shared" si="34"/>
        <v>0</v>
      </c>
      <c r="U67">
        <f t="shared" si="35"/>
        <v>0</v>
      </c>
      <c r="V67">
        <f t="shared" si="36"/>
        <v>0</v>
      </c>
      <c r="W67">
        <f t="shared" si="37"/>
        <v>0</v>
      </c>
      <c r="X67">
        <f t="shared" si="38"/>
        <v>0</v>
      </c>
      <c r="AA67">
        <f t="shared" si="28"/>
        <v>0</v>
      </c>
      <c r="AB67">
        <f t="shared" si="29"/>
        <v>0</v>
      </c>
      <c r="AC67" t="e">
        <f t="shared" si="30"/>
        <v>#VALUE!</v>
      </c>
      <c r="AE67">
        <f t="shared" si="31"/>
        <v>0</v>
      </c>
      <c r="AF67">
        <f t="shared" si="32"/>
        <v>0</v>
      </c>
    </row>
    <row r="68" spans="1:32" x14ac:dyDescent="0.25">
      <c r="A68" t="s">
        <v>64</v>
      </c>
      <c r="B68" t="s">
        <v>959</v>
      </c>
      <c r="C68" t="s">
        <v>142</v>
      </c>
      <c r="D68">
        <v>1495000</v>
      </c>
      <c r="E68" t="s">
        <v>143</v>
      </c>
      <c r="F68" t="s">
        <v>144</v>
      </c>
      <c r="H68" t="s">
        <v>145</v>
      </c>
      <c r="J68">
        <f>18.75*89.25</f>
        <v>1673.4375</v>
      </c>
      <c r="L68">
        <v>1</v>
      </c>
      <c r="N68">
        <f t="shared" si="33"/>
        <v>0</v>
      </c>
      <c r="O68">
        <v>2</v>
      </c>
      <c r="Q68">
        <f>2790+2600</f>
        <v>5390</v>
      </c>
      <c r="R68">
        <f t="shared" si="34"/>
        <v>64680</v>
      </c>
      <c r="U68">
        <f t="shared" si="35"/>
        <v>0</v>
      </c>
      <c r="V68">
        <f t="shared" si="36"/>
        <v>64680</v>
      </c>
      <c r="W68">
        <f t="shared" si="37"/>
        <v>5390</v>
      </c>
      <c r="X68">
        <f t="shared" si="38"/>
        <v>64680</v>
      </c>
      <c r="Y68">
        <v>9205</v>
      </c>
      <c r="AA68">
        <f t="shared" si="28"/>
        <v>9205</v>
      </c>
      <c r="AB68">
        <f t="shared" si="29"/>
        <v>3.7107023411371239E-2</v>
      </c>
      <c r="AC68" t="e">
        <f t="shared" si="30"/>
        <v>#VALUE!</v>
      </c>
      <c r="AE68">
        <f t="shared" si="31"/>
        <v>767.08333333333337</v>
      </c>
      <c r="AF68">
        <f t="shared" si="32"/>
        <v>4622.916666666667</v>
      </c>
    </row>
    <row r="69" spans="1:32" x14ac:dyDescent="0.25">
      <c r="A69" t="s">
        <v>64</v>
      </c>
      <c r="B69" t="s">
        <v>959</v>
      </c>
      <c r="C69" t="s">
        <v>146</v>
      </c>
      <c r="D69">
        <v>1525000</v>
      </c>
      <c r="E69" t="s">
        <v>115</v>
      </c>
      <c r="H69" t="s">
        <v>147</v>
      </c>
      <c r="N69">
        <f t="shared" si="33"/>
        <v>0</v>
      </c>
      <c r="R69">
        <f t="shared" si="34"/>
        <v>0</v>
      </c>
      <c r="U69">
        <f t="shared" si="35"/>
        <v>0</v>
      </c>
      <c r="V69">
        <f t="shared" si="36"/>
        <v>0</v>
      </c>
      <c r="W69">
        <f t="shared" si="37"/>
        <v>0</v>
      </c>
      <c r="X69">
        <f t="shared" si="38"/>
        <v>0</v>
      </c>
      <c r="AA69">
        <f t="shared" si="28"/>
        <v>0</v>
      </c>
      <c r="AB69">
        <f t="shared" si="29"/>
        <v>0</v>
      </c>
      <c r="AC69" t="e">
        <f t="shared" si="30"/>
        <v>#VALUE!</v>
      </c>
      <c r="AE69">
        <f t="shared" si="31"/>
        <v>0</v>
      </c>
      <c r="AF69">
        <f t="shared" si="32"/>
        <v>0</v>
      </c>
    </row>
    <row r="70" spans="1:32" x14ac:dyDescent="0.25">
      <c r="A70" t="s">
        <v>64</v>
      </c>
      <c r="B70" t="s">
        <v>959</v>
      </c>
      <c r="C70" t="s">
        <v>148</v>
      </c>
      <c r="D70">
        <v>2600000</v>
      </c>
      <c r="E70" t="s">
        <v>149</v>
      </c>
      <c r="H70" t="s">
        <v>150</v>
      </c>
    </row>
    <row r="71" spans="1:32" x14ac:dyDescent="0.25">
      <c r="N71">
        <f t="shared" ref="N71:N77" si="39">M71*12</f>
        <v>0</v>
      </c>
      <c r="R71">
        <f>Q71*12</f>
        <v>0</v>
      </c>
      <c r="U71">
        <f t="shared" ref="U71:U77" si="40">T71*12</f>
        <v>0</v>
      </c>
      <c r="V71">
        <f t="shared" ref="V71:V77" si="41">N71+R71+U71</f>
        <v>0</v>
      </c>
      <c r="W71">
        <f t="shared" ref="W71:W77" si="42">V71/12</f>
        <v>0</v>
      </c>
      <c r="X71">
        <f t="shared" ref="X71:X77" si="43">W71*12</f>
        <v>0</v>
      </c>
      <c r="AA71">
        <f t="shared" ref="AA71:AA77" si="44">Y71+Z71</f>
        <v>0</v>
      </c>
      <c r="AB71" t="e">
        <f t="shared" ref="AB71:AB77" si="45">(V71-AA71+(S71*12))/D71</f>
        <v>#DIV/0!</v>
      </c>
      <c r="AC71" t="e">
        <f t="shared" ref="AC71:AC77" si="46">(X71-AA71)/E71</f>
        <v>#DIV/0!</v>
      </c>
      <c r="AE71">
        <f t="shared" ref="AE71:AE77" si="47">AA71/12</f>
        <v>0</v>
      </c>
      <c r="AF71">
        <f t="shared" ref="AF71:AF77" si="48">W71-AD71-AE71</f>
        <v>0</v>
      </c>
    </row>
    <row r="72" spans="1:32" x14ac:dyDescent="0.25">
      <c r="B72" t="s">
        <v>963</v>
      </c>
      <c r="C72" t="s">
        <v>151</v>
      </c>
      <c r="D72">
        <v>2500000</v>
      </c>
      <c r="E72" t="s">
        <v>152</v>
      </c>
      <c r="H72" t="s">
        <v>153</v>
      </c>
      <c r="L72">
        <v>1</v>
      </c>
      <c r="M72">
        <v>1950</v>
      </c>
      <c r="N72">
        <f t="shared" si="39"/>
        <v>23400</v>
      </c>
      <c r="O72">
        <v>5</v>
      </c>
      <c r="P72">
        <v>9</v>
      </c>
      <c r="Q72">
        <f>2000+1900+1900+1900+1800</f>
        <v>9500</v>
      </c>
      <c r="R72">
        <f>Q72*12</f>
        <v>114000</v>
      </c>
      <c r="S72">
        <v>2</v>
      </c>
      <c r="T72">
        <v>600</v>
      </c>
      <c r="U72">
        <f t="shared" si="40"/>
        <v>7200</v>
      </c>
      <c r="V72">
        <f t="shared" si="41"/>
        <v>144600</v>
      </c>
      <c r="W72">
        <f t="shared" si="42"/>
        <v>12050</v>
      </c>
      <c r="X72">
        <f t="shared" si="43"/>
        <v>144600</v>
      </c>
      <c r="Y72">
        <v>10652</v>
      </c>
      <c r="Z72">
        <v>20000</v>
      </c>
      <c r="AA72">
        <f t="shared" si="44"/>
        <v>30652</v>
      </c>
      <c r="AB72">
        <f t="shared" si="45"/>
        <v>4.5588799999999999E-2</v>
      </c>
      <c r="AC72" t="e">
        <f t="shared" si="46"/>
        <v>#VALUE!</v>
      </c>
      <c r="AE72">
        <f t="shared" si="47"/>
        <v>2554.3333333333335</v>
      </c>
      <c r="AF72">
        <f t="shared" si="48"/>
        <v>9495.6666666666661</v>
      </c>
    </row>
    <row r="73" spans="1:32" x14ac:dyDescent="0.25">
      <c r="B73" t="s">
        <v>963</v>
      </c>
      <c r="C73" t="s">
        <v>154</v>
      </c>
      <c r="D73">
        <v>1780000</v>
      </c>
      <c r="H73" t="s">
        <v>155</v>
      </c>
      <c r="N73">
        <f t="shared" si="39"/>
        <v>0</v>
      </c>
      <c r="R73">
        <f>Q73*12</f>
        <v>0</v>
      </c>
      <c r="U73">
        <f t="shared" si="40"/>
        <v>0</v>
      </c>
      <c r="V73">
        <f t="shared" si="41"/>
        <v>0</v>
      </c>
      <c r="W73">
        <f t="shared" si="42"/>
        <v>0</v>
      </c>
      <c r="X73">
        <f t="shared" si="43"/>
        <v>0</v>
      </c>
      <c r="AA73">
        <f t="shared" si="44"/>
        <v>0</v>
      </c>
      <c r="AB73">
        <f t="shared" si="45"/>
        <v>0</v>
      </c>
      <c r="AC73" t="e">
        <f t="shared" si="46"/>
        <v>#DIV/0!</v>
      </c>
      <c r="AE73">
        <f t="shared" si="47"/>
        <v>0</v>
      </c>
      <c r="AF73">
        <f t="shared" si="48"/>
        <v>0</v>
      </c>
    </row>
    <row r="74" spans="1:32" x14ac:dyDescent="0.25">
      <c r="B74" t="s">
        <v>959</v>
      </c>
      <c r="C74" t="s">
        <v>156</v>
      </c>
      <c r="D74">
        <v>1650000</v>
      </c>
      <c r="E74" t="s">
        <v>157</v>
      </c>
      <c r="H74" t="s">
        <v>147</v>
      </c>
      <c r="J74">
        <f>19*100</f>
        <v>1900</v>
      </c>
      <c r="K74">
        <v>3135</v>
      </c>
      <c r="N74">
        <f t="shared" si="39"/>
        <v>0</v>
      </c>
      <c r="O74">
        <v>3</v>
      </c>
      <c r="P74">
        <v>11</v>
      </c>
      <c r="R74">
        <f>Q74*12</f>
        <v>0</v>
      </c>
      <c r="U74">
        <f t="shared" si="40"/>
        <v>0</v>
      </c>
      <c r="V74">
        <f t="shared" si="41"/>
        <v>0</v>
      </c>
      <c r="W74">
        <f t="shared" si="42"/>
        <v>0</v>
      </c>
      <c r="X74">
        <f t="shared" si="43"/>
        <v>0</v>
      </c>
      <c r="Y74">
        <v>6626</v>
      </c>
      <c r="Z74">
        <v>10000</v>
      </c>
      <c r="AA74">
        <f t="shared" si="44"/>
        <v>16626</v>
      </c>
      <c r="AB74">
        <f t="shared" si="45"/>
        <v>-1.0076363636363637E-2</v>
      </c>
      <c r="AC74" t="e">
        <f t="shared" si="46"/>
        <v>#VALUE!</v>
      </c>
      <c r="AE74">
        <f t="shared" si="47"/>
        <v>1385.5</v>
      </c>
      <c r="AF74">
        <f t="shared" si="48"/>
        <v>-1385.5</v>
      </c>
    </row>
    <row r="75" spans="1:32" x14ac:dyDescent="0.25">
      <c r="B75" t="s">
        <v>959</v>
      </c>
      <c r="C75" t="s">
        <v>158</v>
      </c>
      <c r="D75">
        <v>649000</v>
      </c>
      <c r="L75">
        <v>2</v>
      </c>
      <c r="M75">
        <v>3500</v>
      </c>
      <c r="N75">
        <f t="shared" si="39"/>
        <v>42000</v>
      </c>
      <c r="R75">
        <f>Q75*12</f>
        <v>0</v>
      </c>
      <c r="U75">
        <f t="shared" si="40"/>
        <v>0</v>
      </c>
      <c r="V75">
        <f t="shared" si="41"/>
        <v>42000</v>
      </c>
      <c r="W75">
        <f t="shared" si="42"/>
        <v>3500</v>
      </c>
      <c r="X75">
        <f t="shared" si="43"/>
        <v>42000</v>
      </c>
      <c r="AA75">
        <f t="shared" si="44"/>
        <v>0</v>
      </c>
      <c r="AB75">
        <f t="shared" si="45"/>
        <v>6.4714946070878271E-2</v>
      </c>
      <c r="AC75" t="e">
        <f t="shared" si="46"/>
        <v>#DIV/0!</v>
      </c>
      <c r="AE75">
        <f t="shared" si="47"/>
        <v>0</v>
      </c>
      <c r="AF75">
        <f t="shared" si="48"/>
        <v>3500</v>
      </c>
    </row>
    <row r="76" spans="1:32" x14ac:dyDescent="0.25">
      <c r="B76" t="s">
        <v>963</v>
      </c>
      <c r="C76" t="s">
        <v>159</v>
      </c>
      <c r="D76">
        <v>1750000</v>
      </c>
      <c r="E76">
        <v>1600000</v>
      </c>
      <c r="G76">
        <v>44743</v>
      </c>
      <c r="H76" t="s">
        <v>160</v>
      </c>
      <c r="J76">
        <v>1940</v>
      </c>
      <c r="N76">
        <f t="shared" si="39"/>
        <v>0</v>
      </c>
      <c r="P76">
        <v>6</v>
      </c>
      <c r="R76">
        <v>87900</v>
      </c>
      <c r="U76">
        <f t="shared" si="40"/>
        <v>0</v>
      </c>
      <c r="V76">
        <f t="shared" si="41"/>
        <v>87900</v>
      </c>
      <c r="W76">
        <f t="shared" si="42"/>
        <v>7325</v>
      </c>
      <c r="X76">
        <f t="shared" si="43"/>
        <v>87900</v>
      </c>
      <c r="Y76">
        <v>10149</v>
      </c>
      <c r="Z76">
        <v>10000</v>
      </c>
      <c r="AA76">
        <f t="shared" si="44"/>
        <v>20149</v>
      </c>
      <c r="AB76">
        <f t="shared" si="45"/>
        <v>3.8714857142857141E-2</v>
      </c>
      <c r="AC76">
        <f t="shared" si="46"/>
        <v>4.2344374999999997E-2</v>
      </c>
      <c r="AD76">
        <v>7195</v>
      </c>
      <c r="AE76">
        <f t="shared" si="47"/>
        <v>1679.0833333333333</v>
      </c>
      <c r="AF76">
        <f t="shared" si="48"/>
        <v>-1549.0833333333333</v>
      </c>
    </row>
    <row r="77" spans="1:32" x14ac:dyDescent="0.25">
      <c r="N77">
        <f t="shared" si="39"/>
        <v>0</v>
      </c>
      <c r="R77">
        <f>Q77*12</f>
        <v>0</v>
      </c>
      <c r="U77">
        <f t="shared" si="40"/>
        <v>0</v>
      </c>
      <c r="V77">
        <f t="shared" si="41"/>
        <v>0</v>
      </c>
      <c r="W77">
        <f t="shared" si="42"/>
        <v>0</v>
      </c>
      <c r="X77">
        <f t="shared" si="43"/>
        <v>0</v>
      </c>
      <c r="AA77">
        <f t="shared" si="44"/>
        <v>0</v>
      </c>
      <c r="AB77" t="e">
        <f t="shared" si="45"/>
        <v>#DIV/0!</v>
      </c>
      <c r="AC77" t="e">
        <f t="shared" si="46"/>
        <v>#DIV/0!</v>
      </c>
      <c r="AE77">
        <f t="shared" si="47"/>
        <v>0</v>
      </c>
      <c r="AF77">
        <f t="shared" si="48"/>
        <v>0</v>
      </c>
    </row>
    <row r="78" spans="1:32" x14ac:dyDescent="0.25">
      <c r="A78" t="s">
        <v>161</v>
      </c>
    </row>
    <row r="79" spans="1:32" x14ac:dyDescent="0.25">
      <c r="A79" t="s">
        <v>64</v>
      </c>
      <c r="B79" t="s">
        <v>959</v>
      </c>
      <c r="C79" t="s">
        <v>162</v>
      </c>
      <c r="D79">
        <v>1350000</v>
      </c>
      <c r="E79" t="s">
        <v>163</v>
      </c>
      <c r="F79" t="s">
        <v>163</v>
      </c>
      <c r="H79" t="s">
        <v>164</v>
      </c>
      <c r="J79">
        <f>20*70</f>
        <v>1400</v>
      </c>
      <c r="K79">
        <v>3240</v>
      </c>
      <c r="L79">
        <v>1</v>
      </c>
      <c r="N79">
        <f>M79*12</f>
        <v>0</v>
      </c>
      <c r="O79">
        <v>2</v>
      </c>
      <c r="R79">
        <f>Q79*12</f>
        <v>0</v>
      </c>
      <c r="U79">
        <f>T79*12</f>
        <v>0</v>
      </c>
      <c r="V79">
        <f>N79+R79+U79</f>
        <v>0</v>
      </c>
      <c r="W79">
        <f>V79/12</f>
        <v>0</v>
      </c>
      <c r="X79">
        <f>W79*12</f>
        <v>0</v>
      </c>
      <c r="Y79">
        <v>15000</v>
      </c>
      <c r="AA79">
        <f>Y79+Z79</f>
        <v>15000</v>
      </c>
      <c r="AB79">
        <f>(V79-AA79+(S79*12))/D79</f>
        <v>-1.1111111111111112E-2</v>
      </c>
      <c r="AC79" t="e">
        <f>(X79-AA79)/E79</f>
        <v>#VALUE!</v>
      </c>
      <c r="AE79">
        <f>AA79/12</f>
        <v>1250</v>
      </c>
      <c r="AF79">
        <f>W79-AD79-AE79</f>
        <v>-1250</v>
      </c>
    </row>
    <row r="80" spans="1:32" x14ac:dyDescent="0.25">
      <c r="B80" t="s">
        <v>959</v>
      </c>
      <c r="C80" t="s">
        <v>165</v>
      </c>
      <c r="D80">
        <v>1140000</v>
      </c>
      <c r="E80" t="s">
        <v>166</v>
      </c>
      <c r="H80" t="s">
        <v>167</v>
      </c>
      <c r="L80">
        <v>2</v>
      </c>
      <c r="N80">
        <f>M80*12</f>
        <v>0</v>
      </c>
      <c r="O80">
        <v>2</v>
      </c>
      <c r="Q80">
        <f>2900+1800+1600+1600+1600</f>
        <v>9500</v>
      </c>
      <c r="R80">
        <f>Q80*12</f>
        <v>114000</v>
      </c>
      <c r="U80">
        <f>T80*12</f>
        <v>0</v>
      </c>
      <c r="V80">
        <f>N80+R80+U80</f>
        <v>114000</v>
      </c>
      <c r="W80">
        <f>V80/12</f>
        <v>9500</v>
      </c>
      <c r="X80">
        <f>W80*12</f>
        <v>114000</v>
      </c>
      <c r="Y80">
        <v>25000</v>
      </c>
      <c r="Z80">
        <v>10000</v>
      </c>
      <c r="AA80">
        <f>Y80+Z80</f>
        <v>35000</v>
      </c>
      <c r="AB80">
        <f>(V80-AA80+(S80*12))/D80</f>
        <v>6.9298245614035081E-2</v>
      </c>
      <c r="AC80" t="e">
        <f>(X80-AA80)/E80</f>
        <v>#VALUE!</v>
      </c>
      <c r="AE80">
        <f>AA80/12</f>
        <v>2916.6666666666665</v>
      </c>
      <c r="AF80">
        <f>W80-AD80-AE80</f>
        <v>6583.3333333333339</v>
      </c>
    </row>
    <row r="81" spans="1:32" x14ac:dyDescent="0.25">
      <c r="B81" t="s">
        <v>959</v>
      </c>
      <c r="C81" t="s">
        <v>168</v>
      </c>
      <c r="D81">
        <v>1600000</v>
      </c>
      <c r="F81" t="s">
        <v>169</v>
      </c>
      <c r="J81">
        <f>20*75</f>
        <v>1500</v>
      </c>
      <c r="K81" t="s">
        <v>170</v>
      </c>
      <c r="L81">
        <v>1</v>
      </c>
      <c r="N81">
        <f>M81*12</f>
        <v>0</v>
      </c>
      <c r="O81">
        <v>2</v>
      </c>
      <c r="Q81">
        <v>7200</v>
      </c>
      <c r="R81">
        <f>Q81*12</f>
        <v>86400</v>
      </c>
      <c r="U81">
        <f>T81*12</f>
        <v>0</v>
      </c>
      <c r="V81">
        <f>N81+R81+U81</f>
        <v>86400</v>
      </c>
      <c r="W81">
        <f>V81/12</f>
        <v>7200</v>
      </c>
      <c r="X81">
        <f>W81*12</f>
        <v>86400</v>
      </c>
      <c r="AA81">
        <f>Y81+Z81</f>
        <v>0</v>
      </c>
      <c r="AB81">
        <f>(V81-AA81+(S81*12))/D81</f>
        <v>5.3999999999999999E-2</v>
      </c>
      <c r="AC81" t="e">
        <f>(X81-AA81)/E81</f>
        <v>#DIV/0!</v>
      </c>
      <c r="AE81">
        <f>AA81/12</f>
        <v>0</v>
      </c>
      <c r="AF81">
        <f>W81-AD81-AE81</f>
        <v>7200</v>
      </c>
    </row>
    <row r="82" spans="1:32" x14ac:dyDescent="0.25">
      <c r="A82" t="s">
        <v>64</v>
      </c>
      <c r="B82" t="s">
        <v>959</v>
      </c>
      <c r="C82" t="s">
        <v>172</v>
      </c>
      <c r="D82">
        <v>2115000</v>
      </c>
      <c r="L82">
        <v>1</v>
      </c>
      <c r="N82">
        <f t="shared" ref="N82:N87" si="49">M82*12</f>
        <v>0</v>
      </c>
      <c r="O82">
        <v>4</v>
      </c>
      <c r="R82">
        <f t="shared" ref="R82:R87" si="50">Q82*12</f>
        <v>0</v>
      </c>
      <c r="U82">
        <f t="shared" ref="U82:U87" si="51">T82*12</f>
        <v>0</v>
      </c>
      <c r="V82">
        <f t="shared" ref="V82:V87" si="52">N82+R82+U82</f>
        <v>0</v>
      </c>
      <c r="W82">
        <f t="shared" ref="W82:W87" si="53">V82/12</f>
        <v>0</v>
      </c>
      <c r="X82">
        <f t="shared" ref="X82:X87" si="54">W82*12</f>
        <v>0</v>
      </c>
      <c r="AA82">
        <f t="shared" ref="AA82:AA87" si="55">Y82+Z82</f>
        <v>0</v>
      </c>
      <c r="AB82">
        <f t="shared" ref="AB82:AB87" si="56">(V82-AA82+(S82*12))/D82</f>
        <v>0</v>
      </c>
      <c r="AC82" t="e">
        <f t="shared" ref="AC82:AC87" si="57">(X82-AA82)/E82</f>
        <v>#DIV/0!</v>
      </c>
      <c r="AE82">
        <f t="shared" ref="AE82:AE87" si="58">AA82/12</f>
        <v>0</v>
      </c>
      <c r="AF82">
        <f t="shared" ref="AF82:AF87" si="59">W82-AD82-AE82</f>
        <v>0</v>
      </c>
    </row>
    <row r="83" spans="1:32" x14ac:dyDescent="0.25">
      <c r="B83" t="s">
        <v>963</v>
      </c>
      <c r="C83" t="s">
        <v>173</v>
      </c>
      <c r="D83">
        <v>2300000</v>
      </c>
      <c r="H83" t="s">
        <v>174</v>
      </c>
      <c r="L83">
        <v>1</v>
      </c>
      <c r="N83">
        <f t="shared" si="49"/>
        <v>0</v>
      </c>
      <c r="O83">
        <v>4</v>
      </c>
      <c r="R83">
        <f t="shared" si="50"/>
        <v>0</v>
      </c>
      <c r="U83">
        <f t="shared" si="51"/>
        <v>0</v>
      </c>
      <c r="V83">
        <f t="shared" si="52"/>
        <v>0</v>
      </c>
      <c r="W83">
        <f t="shared" si="53"/>
        <v>0</v>
      </c>
      <c r="X83">
        <f t="shared" si="54"/>
        <v>0</v>
      </c>
      <c r="AA83">
        <f t="shared" si="55"/>
        <v>0</v>
      </c>
      <c r="AB83">
        <f t="shared" si="56"/>
        <v>0</v>
      </c>
      <c r="AC83" t="e">
        <f t="shared" si="57"/>
        <v>#DIV/0!</v>
      </c>
      <c r="AE83">
        <f t="shared" si="58"/>
        <v>0</v>
      </c>
      <c r="AF83">
        <f t="shared" si="59"/>
        <v>0</v>
      </c>
    </row>
    <row r="84" spans="1:32" x14ac:dyDescent="0.25">
      <c r="B84" t="s">
        <v>963</v>
      </c>
      <c r="C84" t="s">
        <v>176</v>
      </c>
      <c r="D84">
        <v>1975000</v>
      </c>
      <c r="E84" t="s">
        <v>177</v>
      </c>
      <c r="G84">
        <v>44630</v>
      </c>
      <c r="H84" t="s">
        <v>178</v>
      </c>
      <c r="L84">
        <v>1</v>
      </c>
      <c r="N84">
        <f t="shared" si="49"/>
        <v>0</v>
      </c>
      <c r="O84">
        <v>5</v>
      </c>
      <c r="R84">
        <f t="shared" si="50"/>
        <v>0</v>
      </c>
      <c r="U84">
        <f t="shared" si="51"/>
        <v>0</v>
      </c>
      <c r="V84">
        <f t="shared" si="52"/>
        <v>0</v>
      </c>
      <c r="W84">
        <f t="shared" si="53"/>
        <v>0</v>
      </c>
      <c r="X84">
        <f t="shared" si="54"/>
        <v>0</v>
      </c>
      <c r="AA84">
        <f t="shared" si="55"/>
        <v>0</v>
      </c>
      <c r="AB84">
        <f t="shared" si="56"/>
        <v>0</v>
      </c>
      <c r="AC84" t="e">
        <f t="shared" si="57"/>
        <v>#VALUE!</v>
      </c>
      <c r="AE84">
        <f t="shared" si="58"/>
        <v>0</v>
      </c>
      <c r="AF84">
        <f t="shared" si="59"/>
        <v>0</v>
      </c>
    </row>
    <row r="85" spans="1:32" x14ac:dyDescent="0.25">
      <c r="B85" t="s">
        <v>963</v>
      </c>
      <c r="C85" t="s">
        <v>179</v>
      </c>
      <c r="D85">
        <v>1680000</v>
      </c>
      <c r="H85" t="s">
        <v>180</v>
      </c>
      <c r="J85">
        <v>2125</v>
      </c>
      <c r="L85">
        <v>1</v>
      </c>
      <c r="N85">
        <f t="shared" si="49"/>
        <v>0</v>
      </c>
      <c r="O85">
        <v>4</v>
      </c>
      <c r="R85">
        <f t="shared" si="50"/>
        <v>0</v>
      </c>
      <c r="U85">
        <f t="shared" si="51"/>
        <v>0</v>
      </c>
      <c r="V85">
        <f t="shared" si="52"/>
        <v>0</v>
      </c>
      <c r="W85">
        <f t="shared" si="53"/>
        <v>0</v>
      </c>
      <c r="X85">
        <f t="shared" si="54"/>
        <v>0</v>
      </c>
      <c r="Y85">
        <v>36695</v>
      </c>
      <c r="AA85">
        <f t="shared" si="55"/>
        <v>36695</v>
      </c>
      <c r="AB85">
        <f t="shared" si="56"/>
        <v>-2.1842261904761906E-2</v>
      </c>
      <c r="AC85" t="e">
        <f t="shared" si="57"/>
        <v>#DIV/0!</v>
      </c>
      <c r="AE85">
        <f t="shared" si="58"/>
        <v>3057.9166666666665</v>
      </c>
      <c r="AF85">
        <f t="shared" si="59"/>
        <v>-3057.9166666666665</v>
      </c>
    </row>
    <row r="86" spans="1:32" x14ac:dyDescent="0.25">
      <c r="B86" t="s">
        <v>963</v>
      </c>
      <c r="C86" t="s">
        <v>182</v>
      </c>
      <c r="D86">
        <v>2400000</v>
      </c>
      <c r="E86" t="s">
        <v>183</v>
      </c>
      <c r="H86" t="s">
        <v>184</v>
      </c>
      <c r="L86">
        <v>4</v>
      </c>
      <c r="M86">
        <f>(33160+19600+18600+22800)/12</f>
        <v>7846.666666666667</v>
      </c>
      <c r="N86">
        <f t="shared" si="49"/>
        <v>94160</v>
      </c>
      <c r="O86">
        <v>6</v>
      </c>
      <c r="Q86">
        <f>(17400+19800+20400+19800+20820+23760+18000)/12</f>
        <v>11665</v>
      </c>
      <c r="R86">
        <f t="shared" si="50"/>
        <v>139980</v>
      </c>
      <c r="T86">
        <f>13230/12</f>
        <v>1102.5</v>
      </c>
      <c r="U86">
        <f t="shared" si="51"/>
        <v>13230</v>
      </c>
      <c r="V86">
        <f t="shared" si="52"/>
        <v>247370</v>
      </c>
      <c r="W86">
        <f t="shared" si="53"/>
        <v>20614.166666666668</v>
      </c>
      <c r="X86">
        <f t="shared" si="54"/>
        <v>247370</v>
      </c>
      <c r="Y86">
        <v>44629</v>
      </c>
      <c r="Z86">
        <v>15000</v>
      </c>
      <c r="AA86">
        <f t="shared" si="55"/>
        <v>59629</v>
      </c>
      <c r="AB86">
        <f t="shared" si="56"/>
        <v>7.8225416666666672E-2</v>
      </c>
      <c r="AC86" t="e">
        <f t="shared" si="57"/>
        <v>#VALUE!</v>
      </c>
      <c r="AE86">
        <f t="shared" si="58"/>
        <v>4969.083333333333</v>
      </c>
      <c r="AF86">
        <f t="shared" si="59"/>
        <v>15645.083333333336</v>
      </c>
    </row>
    <row r="87" spans="1:32" x14ac:dyDescent="0.25">
      <c r="A87" t="s">
        <v>64</v>
      </c>
      <c r="B87" t="s">
        <v>963</v>
      </c>
      <c r="C87" t="s">
        <v>185</v>
      </c>
      <c r="D87">
        <v>2300000</v>
      </c>
      <c r="H87" t="s">
        <v>186</v>
      </c>
      <c r="L87">
        <v>1</v>
      </c>
      <c r="N87">
        <f t="shared" si="49"/>
        <v>0</v>
      </c>
      <c r="O87">
        <v>4</v>
      </c>
      <c r="P87">
        <v>2</v>
      </c>
      <c r="R87">
        <f t="shared" si="50"/>
        <v>0</v>
      </c>
      <c r="S87">
        <v>3</v>
      </c>
      <c r="U87">
        <f t="shared" si="51"/>
        <v>0</v>
      </c>
      <c r="V87">
        <f t="shared" si="52"/>
        <v>0</v>
      </c>
      <c r="W87">
        <f t="shared" si="53"/>
        <v>0</v>
      </c>
      <c r="X87">
        <f t="shared" si="54"/>
        <v>0</v>
      </c>
      <c r="AA87">
        <f t="shared" si="55"/>
        <v>0</v>
      </c>
      <c r="AB87">
        <f t="shared" si="56"/>
        <v>1.5652173913043477E-5</v>
      </c>
      <c r="AC87" t="e">
        <f t="shared" si="57"/>
        <v>#DIV/0!</v>
      </c>
      <c r="AE87">
        <f t="shared" si="58"/>
        <v>0</v>
      </c>
      <c r="AF87">
        <f t="shared" si="59"/>
        <v>0</v>
      </c>
    </row>
    <row r="88" spans="1:32" x14ac:dyDescent="0.25">
      <c r="A88" t="s">
        <v>187</v>
      </c>
    </row>
    <row r="89" spans="1:32" x14ac:dyDescent="0.25">
      <c r="A89" t="s">
        <v>64</v>
      </c>
      <c r="B89" t="s">
        <v>959</v>
      </c>
      <c r="C89" t="s">
        <v>188</v>
      </c>
      <c r="D89">
        <v>4500000</v>
      </c>
      <c r="E89" t="s">
        <v>189</v>
      </c>
      <c r="F89" t="s">
        <v>190</v>
      </c>
      <c r="H89" t="s">
        <v>191</v>
      </c>
      <c r="Y89">
        <v>30000</v>
      </c>
    </row>
    <row r="90" spans="1:32" x14ac:dyDescent="0.25">
      <c r="A90" t="s">
        <v>76</v>
      </c>
      <c r="B90" t="s">
        <v>959</v>
      </c>
      <c r="C90" t="s">
        <v>193</v>
      </c>
      <c r="D90" t="s">
        <v>194</v>
      </c>
      <c r="F90" t="s">
        <v>195</v>
      </c>
      <c r="G90" t="s">
        <v>196</v>
      </c>
      <c r="H90" t="s">
        <v>197</v>
      </c>
      <c r="J90">
        <v>2100</v>
      </c>
      <c r="N90">
        <f>M90*12</f>
        <v>0</v>
      </c>
      <c r="O90">
        <v>4</v>
      </c>
      <c r="P90" t="s">
        <v>198</v>
      </c>
      <c r="R90">
        <f>Q90*12</f>
        <v>0</v>
      </c>
      <c r="U90">
        <f>T90*12</f>
        <v>0</v>
      </c>
      <c r="V90">
        <f>N90+R90+U90</f>
        <v>0</v>
      </c>
      <c r="W90">
        <f>V90/12</f>
        <v>0</v>
      </c>
      <c r="X90">
        <f>W90*12</f>
        <v>0</v>
      </c>
      <c r="AA90">
        <f>Y90+Z90</f>
        <v>0</v>
      </c>
      <c r="AB90" t="e">
        <f>(V90-AA90+(S90*12))/D90</f>
        <v>#VALUE!</v>
      </c>
      <c r="AC90" t="e">
        <f>(X90-AA90)/E90</f>
        <v>#DIV/0!</v>
      </c>
      <c r="AE90">
        <f>AA90/12</f>
        <v>0</v>
      </c>
      <c r="AF90">
        <f>W90-AD90-AE90</f>
        <v>0</v>
      </c>
    </row>
    <row r="91" spans="1:32" x14ac:dyDescent="0.25">
      <c r="B91" t="s">
        <v>959</v>
      </c>
      <c r="C91" t="s">
        <v>199</v>
      </c>
      <c r="D91">
        <v>1700000</v>
      </c>
      <c r="E91" t="s">
        <v>200</v>
      </c>
      <c r="G91">
        <v>44597</v>
      </c>
      <c r="H91" t="s">
        <v>201</v>
      </c>
      <c r="K91">
        <v>3200</v>
      </c>
      <c r="N91">
        <f t="shared" ref="N91:N99" si="60">M91*12</f>
        <v>0</v>
      </c>
      <c r="O91">
        <v>4</v>
      </c>
      <c r="P91">
        <v>6</v>
      </c>
      <c r="Q91">
        <f>8000</f>
        <v>8000</v>
      </c>
      <c r="R91">
        <f t="shared" ref="R91:R99" si="61">Q91*12</f>
        <v>96000</v>
      </c>
      <c r="U91">
        <f t="shared" ref="U91:U99" si="62">T91*12</f>
        <v>0</v>
      </c>
      <c r="V91">
        <f t="shared" ref="V91:V99" si="63">N91+R91+U91</f>
        <v>96000</v>
      </c>
      <c r="W91">
        <f t="shared" ref="W91:W99" si="64">V91/12</f>
        <v>8000</v>
      </c>
      <c r="X91">
        <f t="shared" ref="X91:X99" si="65">W91*12</f>
        <v>96000</v>
      </c>
      <c r="Y91">
        <v>9300</v>
      </c>
      <c r="Z91">
        <v>10000</v>
      </c>
      <c r="AA91">
        <f t="shared" ref="AA91:AA99" si="66">Y91+Z91</f>
        <v>19300</v>
      </c>
      <c r="AB91">
        <f t="shared" ref="AB91:AB99" si="67">(V91-AA91+(S91*12))/D91</f>
        <v>4.5117647058823526E-2</v>
      </c>
      <c r="AC91" t="e">
        <f t="shared" ref="AC91:AC97" si="68">(X91-AA91)/E91</f>
        <v>#VALUE!</v>
      </c>
      <c r="AE91">
        <f t="shared" ref="AE91:AE99" si="69">AA91/12</f>
        <v>1608.3333333333333</v>
      </c>
      <c r="AF91">
        <f t="shared" ref="AF91:AF99" si="70">W91-AD91-AE91</f>
        <v>6391.666666666667</v>
      </c>
    </row>
    <row r="92" spans="1:32" x14ac:dyDescent="0.25">
      <c r="B92" t="s">
        <v>963</v>
      </c>
      <c r="C92" t="s">
        <v>203</v>
      </c>
      <c r="D92">
        <v>1720000</v>
      </c>
      <c r="H92" t="s">
        <v>204</v>
      </c>
      <c r="N92">
        <f t="shared" si="60"/>
        <v>0</v>
      </c>
      <c r="O92">
        <v>5</v>
      </c>
      <c r="Q92">
        <f>1800*5</f>
        <v>9000</v>
      </c>
      <c r="R92">
        <f t="shared" si="61"/>
        <v>108000</v>
      </c>
      <c r="U92">
        <f t="shared" si="62"/>
        <v>0</v>
      </c>
      <c r="V92">
        <f t="shared" si="63"/>
        <v>108000</v>
      </c>
      <c r="W92">
        <f t="shared" si="64"/>
        <v>9000</v>
      </c>
      <c r="X92">
        <f t="shared" si="65"/>
        <v>108000</v>
      </c>
      <c r="AA92">
        <f t="shared" si="66"/>
        <v>0</v>
      </c>
      <c r="AB92">
        <f t="shared" si="67"/>
        <v>6.2790697674418611E-2</v>
      </c>
      <c r="AC92" t="e">
        <f t="shared" si="68"/>
        <v>#DIV/0!</v>
      </c>
      <c r="AE92">
        <f t="shared" si="69"/>
        <v>0</v>
      </c>
      <c r="AF92">
        <f t="shared" si="70"/>
        <v>9000</v>
      </c>
    </row>
    <row r="93" spans="1:32" x14ac:dyDescent="0.25">
      <c r="B93" t="s">
        <v>959</v>
      </c>
      <c r="C93" t="s">
        <v>205</v>
      </c>
      <c r="D93">
        <v>2050000</v>
      </c>
      <c r="L93">
        <v>1</v>
      </c>
      <c r="M93">
        <v>6000</v>
      </c>
      <c r="N93">
        <f t="shared" si="60"/>
        <v>72000</v>
      </c>
      <c r="O93">
        <v>6</v>
      </c>
      <c r="Q93">
        <f>1380+1537+1378+1537+1260+1363</f>
        <v>8455</v>
      </c>
      <c r="R93">
        <f t="shared" si="61"/>
        <v>101460</v>
      </c>
      <c r="U93">
        <f t="shared" si="62"/>
        <v>0</v>
      </c>
      <c r="V93">
        <f t="shared" si="63"/>
        <v>173460</v>
      </c>
      <c r="W93">
        <f t="shared" si="64"/>
        <v>14455</v>
      </c>
      <c r="X93">
        <f t="shared" si="65"/>
        <v>173460</v>
      </c>
      <c r="Y93">
        <v>30821</v>
      </c>
      <c r="Z93">
        <f>5784+4562+5238+856</f>
        <v>16440</v>
      </c>
      <c r="AA93">
        <f t="shared" si="66"/>
        <v>47261</v>
      </c>
      <c r="AB93">
        <f t="shared" si="67"/>
        <v>6.156048780487805E-2</v>
      </c>
      <c r="AC93" t="e">
        <f t="shared" si="68"/>
        <v>#DIV/0!</v>
      </c>
      <c r="AE93">
        <f t="shared" si="69"/>
        <v>3938.4166666666665</v>
      </c>
      <c r="AF93">
        <f t="shared" si="70"/>
        <v>10516.583333333334</v>
      </c>
    </row>
    <row r="94" spans="1:32" x14ac:dyDescent="0.25">
      <c r="A94" t="s">
        <v>206</v>
      </c>
      <c r="N94">
        <f t="shared" si="60"/>
        <v>0</v>
      </c>
      <c r="R94">
        <f t="shared" si="61"/>
        <v>0</v>
      </c>
      <c r="U94">
        <f t="shared" si="62"/>
        <v>0</v>
      </c>
      <c r="V94">
        <f t="shared" si="63"/>
        <v>0</v>
      </c>
      <c r="W94">
        <f t="shared" si="64"/>
        <v>0</v>
      </c>
      <c r="X94">
        <f t="shared" si="65"/>
        <v>0</v>
      </c>
      <c r="AA94">
        <f t="shared" si="66"/>
        <v>0</v>
      </c>
      <c r="AB94" t="e">
        <f t="shared" si="67"/>
        <v>#DIV/0!</v>
      </c>
      <c r="AC94" t="e">
        <f t="shared" si="68"/>
        <v>#DIV/0!</v>
      </c>
      <c r="AE94">
        <f t="shared" si="69"/>
        <v>0</v>
      </c>
      <c r="AF94">
        <f t="shared" si="70"/>
        <v>0</v>
      </c>
    </row>
    <row r="95" spans="1:32" x14ac:dyDescent="0.25">
      <c r="B95" t="s">
        <v>963</v>
      </c>
      <c r="C95" t="s">
        <v>207</v>
      </c>
      <c r="D95">
        <v>1450000</v>
      </c>
      <c r="E95">
        <v>1350000</v>
      </c>
      <c r="F95" t="s">
        <v>208</v>
      </c>
      <c r="G95">
        <v>44609</v>
      </c>
      <c r="H95" t="s">
        <v>209</v>
      </c>
      <c r="J95" t="s">
        <v>210</v>
      </c>
      <c r="K95">
        <v>2500</v>
      </c>
      <c r="N95">
        <f>M95*12</f>
        <v>0</v>
      </c>
      <c r="O95">
        <v>3</v>
      </c>
      <c r="P95">
        <v>7</v>
      </c>
      <c r="Q95">
        <f>1600+1600+2500</f>
        <v>5700</v>
      </c>
      <c r="R95">
        <f>Q95*12</f>
        <v>68400</v>
      </c>
      <c r="U95">
        <f>T95*12</f>
        <v>0</v>
      </c>
      <c r="V95">
        <f>N95+R95+U95</f>
        <v>68400</v>
      </c>
      <c r="W95">
        <f>V95/12</f>
        <v>5700</v>
      </c>
      <c r="X95">
        <f>W95*12</f>
        <v>68400</v>
      </c>
      <c r="Y95">
        <v>7148</v>
      </c>
      <c r="Z95">
        <v>10000</v>
      </c>
      <c r="AA95">
        <f>Y95+Z95</f>
        <v>17148</v>
      </c>
      <c r="AB95">
        <f>(V95-AA95+(S95*12))/D95</f>
        <v>3.5346206896551727E-2</v>
      </c>
      <c r="AC95">
        <f>(X95-AA95)/E95</f>
        <v>3.7964444444444446E-2</v>
      </c>
      <c r="AE95">
        <f>AA95/12</f>
        <v>1429</v>
      </c>
      <c r="AF95">
        <f>W95-AD95-AE95</f>
        <v>4271</v>
      </c>
    </row>
    <row r="96" spans="1:32" x14ac:dyDescent="0.25">
      <c r="B96" t="s">
        <v>963</v>
      </c>
      <c r="C96" t="s">
        <v>211</v>
      </c>
      <c r="D96">
        <v>2000000</v>
      </c>
      <c r="E96" t="s">
        <v>212</v>
      </c>
      <c r="H96" t="s">
        <v>184</v>
      </c>
      <c r="K96">
        <v>4300</v>
      </c>
      <c r="L96">
        <v>1</v>
      </c>
      <c r="N96">
        <f t="shared" si="60"/>
        <v>0</v>
      </c>
      <c r="O96">
        <v>3</v>
      </c>
      <c r="R96">
        <f t="shared" si="61"/>
        <v>0</v>
      </c>
      <c r="U96">
        <f t="shared" si="62"/>
        <v>0</v>
      </c>
      <c r="V96">
        <f t="shared" si="63"/>
        <v>0</v>
      </c>
      <c r="W96">
        <f t="shared" si="64"/>
        <v>0</v>
      </c>
      <c r="X96">
        <f t="shared" si="65"/>
        <v>0</v>
      </c>
      <c r="Y96">
        <v>14239</v>
      </c>
      <c r="AA96">
        <f t="shared" si="66"/>
        <v>14239</v>
      </c>
      <c r="AB96">
        <f t="shared" si="67"/>
        <v>-7.1195E-3</v>
      </c>
      <c r="AC96" t="e">
        <f t="shared" si="68"/>
        <v>#VALUE!</v>
      </c>
      <c r="AE96">
        <f t="shared" si="69"/>
        <v>1186.5833333333333</v>
      </c>
      <c r="AF96">
        <f t="shared" si="70"/>
        <v>-1186.5833333333333</v>
      </c>
    </row>
    <row r="97" spans="1:32" x14ac:dyDescent="0.25">
      <c r="A97" t="s">
        <v>64</v>
      </c>
      <c r="B97" t="s">
        <v>959</v>
      </c>
      <c r="C97" t="s">
        <v>213</v>
      </c>
      <c r="D97">
        <v>2000000</v>
      </c>
      <c r="E97" t="s">
        <v>214</v>
      </c>
      <c r="H97" t="s">
        <v>215</v>
      </c>
      <c r="N97">
        <f t="shared" si="60"/>
        <v>0</v>
      </c>
      <c r="O97">
        <v>3</v>
      </c>
      <c r="R97">
        <f t="shared" si="61"/>
        <v>0</v>
      </c>
      <c r="U97">
        <f t="shared" si="62"/>
        <v>0</v>
      </c>
      <c r="V97">
        <f t="shared" si="63"/>
        <v>0</v>
      </c>
      <c r="W97">
        <f t="shared" si="64"/>
        <v>0</v>
      </c>
      <c r="X97">
        <f t="shared" si="65"/>
        <v>0</v>
      </c>
      <c r="AA97">
        <f t="shared" si="66"/>
        <v>0</v>
      </c>
      <c r="AB97">
        <f t="shared" si="67"/>
        <v>0</v>
      </c>
      <c r="AC97" t="e">
        <f t="shared" si="68"/>
        <v>#VALUE!</v>
      </c>
      <c r="AE97">
        <f t="shared" si="69"/>
        <v>0</v>
      </c>
      <c r="AF97">
        <f t="shared" si="70"/>
        <v>0</v>
      </c>
    </row>
    <row r="98" spans="1:32" x14ac:dyDescent="0.25">
      <c r="B98" t="s">
        <v>959</v>
      </c>
      <c r="C98" t="s">
        <v>216</v>
      </c>
      <c r="D98">
        <v>1500000</v>
      </c>
      <c r="E98" t="s">
        <v>217</v>
      </c>
      <c r="J98" t="s">
        <v>218</v>
      </c>
      <c r="K98" t="s">
        <v>219</v>
      </c>
      <c r="N98">
        <f>M98*12</f>
        <v>0</v>
      </c>
      <c r="O98">
        <v>3</v>
      </c>
      <c r="P98">
        <f>1+4+4</f>
        <v>9</v>
      </c>
      <c r="Q98">
        <f>2300+2350+2350</f>
        <v>7000</v>
      </c>
      <c r="R98">
        <f>Q98*12</f>
        <v>84000</v>
      </c>
      <c r="U98">
        <f>T98*12</f>
        <v>0</v>
      </c>
      <c r="V98">
        <f>N98+R98+U98</f>
        <v>84000</v>
      </c>
      <c r="W98">
        <f>V98/12</f>
        <v>7000</v>
      </c>
      <c r="X98">
        <f>W98*12</f>
        <v>84000</v>
      </c>
      <c r="Y98">
        <v>4600</v>
      </c>
      <c r="Z98">
        <v>10000</v>
      </c>
      <c r="AA98">
        <f>Y98+Z98</f>
        <v>14600</v>
      </c>
      <c r="AB98">
        <f>(V98-AA98+(S98*12))/D98</f>
        <v>4.6266666666666664E-2</v>
      </c>
      <c r="AC98" t="e">
        <f>(X98-AA98)/E98</f>
        <v>#VALUE!</v>
      </c>
      <c r="AE98">
        <f t="shared" si="69"/>
        <v>1216.6666666666667</v>
      </c>
      <c r="AF98">
        <f t="shared" si="70"/>
        <v>5783.333333333333</v>
      </c>
    </row>
    <row r="99" spans="1:32" x14ac:dyDescent="0.25">
      <c r="N99">
        <f t="shared" si="60"/>
        <v>0</v>
      </c>
      <c r="R99">
        <f t="shared" si="61"/>
        <v>0</v>
      </c>
      <c r="U99">
        <f t="shared" si="62"/>
        <v>0</v>
      </c>
      <c r="V99">
        <f t="shared" si="63"/>
        <v>0</v>
      </c>
      <c r="W99">
        <f t="shared" si="64"/>
        <v>0</v>
      </c>
      <c r="X99">
        <f t="shared" si="65"/>
        <v>0</v>
      </c>
      <c r="AA99">
        <f t="shared" si="66"/>
        <v>0</v>
      </c>
      <c r="AB99" t="e">
        <f t="shared" si="67"/>
        <v>#DIV/0!</v>
      </c>
      <c r="AC99" t="e">
        <f>(X99-AA99)/E99</f>
        <v>#DIV/0!</v>
      </c>
      <c r="AE99">
        <f t="shared" si="69"/>
        <v>0</v>
      </c>
      <c r="AF99">
        <f t="shared" si="70"/>
        <v>0</v>
      </c>
    </row>
    <row r="100" spans="1:32" x14ac:dyDescent="0.25">
      <c r="A100" t="s">
        <v>220</v>
      </c>
    </row>
    <row r="101" spans="1:32" x14ac:dyDescent="0.25">
      <c r="A101" t="s">
        <v>76</v>
      </c>
      <c r="B101" t="s">
        <v>959</v>
      </c>
      <c r="C101" t="s">
        <v>221</v>
      </c>
      <c r="D101">
        <v>1400000</v>
      </c>
      <c r="E101" t="s">
        <v>169</v>
      </c>
      <c r="G101">
        <v>44774</v>
      </c>
      <c r="H101" t="s">
        <v>222</v>
      </c>
      <c r="J101">
        <f>20*120</f>
        <v>2400</v>
      </c>
      <c r="K101">
        <v>3282</v>
      </c>
      <c r="N101">
        <f>M101*12</f>
        <v>0</v>
      </c>
      <c r="O101">
        <v>3</v>
      </c>
      <c r="P101">
        <v>8</v>
      </c>
      <c r="R101">
        <f>Q101*12</f>
        <v>0</v>
      </c>
      <c r="U101">
        <f>T101*12</f>
        <v>0</v>
      </c>
      <c r="V101">
        <f>N101+R101+U101</f>
        <v>0</v>
      </c>
      <c r="W101">
        <f>V101/12</f>
        <v>0</v>
      </c>
      <c r="X101">
        <f>W101*12</f>
        <v>0</v>
      </c>
      <c r="Y101">
        <v>7394</v>
      </c>
      <c r="Z101">
        <v>10000</v>
      </c>
      <c r="AA101">
        <f>Y101+Z101</f>
        <v>17394</v>
      </c>
      <c r="AB101">
        <f>(V101-AA101+(S101*12))/D101</f>
        <v>-1.2424285714285714E-2</v>
      </c>
      <c r="AC101" t="e">
        <f>(X101-AA101)/E101</f>
        <v>#VALUE!</v>
      </c>
      <c r="AE101">
        <f>AA101/12</f>
        <v>1449.5</v>
      </c>
      <c r="AF101">
        <f>W101-AD101-AE101</f>
        <v>-1449.5</v>
      </c>
    </row>
    <row r="102" spans="1:32" x14ac:dyDescent="0.25">
      <c r="B102" t="s">
        <v>959</v>
      </c>
      <c r="C102" t="s">
        <v>223</v>
      </c>
      <c r="D102">
        <v>1200000</v>
      </c>
      <c r="E102" t="s">
        <v>224</v>
      </c>
      <c r="H102" t="s">
        <v>225</v>
      </c>
      <c r="I102" t="s">
        <v>226</v>
      </c>
      <c r="J102">
        <v>1858</v>
      </c>
      <c r="N102">
        <f>M102*12</f>
        <v>0</v>
      </c>
      <c r="O102">
        <v>2</v>
      </c>
      <c r="P102">
        <v>6</v>
      </c>
      <c r="Q102">
        <f>2500+3500</f>
        <v>6000</v>
      </c>
      <c r="R102">
        <f>Q102*12</f>
        <v>72000</v>
      </c>
      <c r="U102">
        <f>T102*12</f>
        <v>0</v>
      </c>
      <c r="V102">
        <f>N102+R102+U102</f>
        <v>72000</v>
      </c>
      <c r="W102">
        <f>V102/12</f>
        <v>6000</v>
      </c>
      <c r="X102">
        <f>W102*12</f>
        <v>72000</v>
      </c>
      <c r="Y102">
        <v>2819</v>
      </c>
      <c r="Z102">
        <v>10000</v>
      </c>
      <c r="AA102">
        <f>Y102+Z102</f>
        <v>12819</v>
      </c>
      <c r="AB102">
        <f>(V102-AA102+(S102*12))/D102</f>
        <v>4.93175E-2</v>
      </c>
      <c r="AC102" t="e">
        <f>(X102-AA102)/E102</f>
        <v>#VALUE!</v>
      </c>
      <c r="AD102">
        <v>4577</v>
      </c>
      <c r="AE102">
        <f>AA102/12</f>
        <v>1068.25</v>
      </c>
      <c r="AF102">
        <f>W102-AD102-AE102</f>
        <v>354.75</v>
      </c>
    </row>
    <row r="103" spans="1:32" x14ac:dyDescent="0.25">
      <c r="B103" t="s">
        <v>959</v>
      </c>
      <c r="C103" t="s">
        <v>227</v>
      </c>
      <c r="D103">
        <v>1288000</v>
      </c>
      <c r="E103">
        <v>1288000</v>
      </c>
      <c r="F103" t="s">
        <v>228</v>
      </c>
      <c r="G103">
        <v>44612</v>
      </c>
      <c r="H103" t="s">
        <v>229</v>
      </c>
      <c r="J103" t="s">
        <v>230</v>
      </c>
      <c r="K103">
        <v>3143</v>
      </c>
      <c r="N103">
        <f>M103*12</f>
        <v>0</v>
      </c>
      <c r="O103">
        <v>3</v>
      </c>
      <c r="P103">
        <v>6</v>
      </c>
      <c r="R103">
        <f>Q103*12</f>
        <v>0</v>
      </c>
      <c r="U103">
        <f>T103*12</f>
        <v>0</v>
      </c>
      <c r="V103">
        <f>N103+R103+U103</f>
        <v>0</v>
      </c>
      <c r="W103">
        <f>V103/12</f>
        <v>0</v>
      </c>
      <c r="X103">
        <f>W103*12</f>
        <v>0</v>
      </c>
      <c r="Y103">
        <v>6393</v>
      </c>
      <c r="AA103">
        <f>Y103+Z103</f>
        <v>6393</v>
      </c>
      <c r="AB103">
        <f>(V103-AA103+(S103*12))/D103</f>
        <v>-4.9635093167701861E-3</v>
      </c>
      <c r="AC103">
        <f>(X103-AA103)/E103</f>
        <v>-4.9635093167701861E-3</v>
      </c>
      <c r="AE103">
        <f>AA103/12</f>
        <v>532.75</v>
      </c>
      <c r="AF103">
        <f>W103-AD103-AE103</f>
        <v>-532.75</v>
      </c>
    </row>
    <row r="104" spans="1:32" x14ac:dyDescent="0.25">
      <c r="B104" t="s">
        <v>959</v>
      </c>
      <c r="C104" t="s">
        <v>231</v>
      </c>
      <c r="D104">
        <v>1400000</v>
      </c>
      <c r="K104">
        <f>1139*3</f>
        <v>3417</v>
      </c>
      <c r="N104">
        <f>M104*12</f>
        <v>0</v>
      </c>
      <c r="O104">
        <v>3</v>
      </c>
      <c r="P104">
        <v>4</v>
      </c>
      <c r="Q104">
        <f>2700+2450+2100</f>
        <v>7250</v>
      </c>
      <c r="R104">
        <f>Q104*12</f>
        <v>87000</v>
      </c>
      <c r="U104">
        <f>T104*12</f>
        <v>0</v>
      </c>
      <c r="V104">
        <f>N104+R104+U104</f>
        <v>87000</v>
      </c>
      <c r="W104">
        <f>V104/12</f>
        <v>7250</v>
      </c>
      <c r="X104">
        <f>W104*12</f>
        <v>87000</v>
      </c>
      <c r="AA104">
        <f>Y104+Z104</f>
        <v>0</v>
      </c>
      <c r="AB104">
        <f>(V104-AA104+(S104*12))/D104</f>
        <v>6.2142857142857146E-2</v>
      </c>
      <c r="AC104" t="e">
        <f>(X104-AA104)/E104</f>
        <v>#DIV/0!</v>
      </c>
      <c r="AE104">
        <f>AA104/12</f>
        <v>0</v>
      </c>
      <c r="AF104">
        <f>W104-AD104-AE104</f>
        <v>7250</v>
      </c>
    </row>
    <row r="105" spans="1:32" x14ac:dyDescent="0.25">
      <c r="A105" t="s">
        <v>76</v>
      </c>
      <c r="B105" t="s">
        <v>959</v>
      </c>
      <c r="C105" t="s">
        <v>232</v>
      </c>
      <c r="D105">
        <v>1025000</v>
      </c>
      <c r="H105" t="s">
        <v>233</v>
      </c>
      <c r="J105">
        <f>20*100</f>
        <v>2000</v>
      </c>
      <c r="K105">
        <v>2300</v>
      </c>
      <c r="N105">
        <f>M105*12</f>
        <v>0</v>
      </c>
      <c r="O105">
        <v>2</v>
      </c>
      <c r="P105">
        <v>5</v>
      </c>
      <c r="R105">
        <f>Q105*12</f>
        <v>0</v>
      </c>
      <c r="U105">
        <f>T105*12</f>
        <v>0</v>
      </c>
      <c r="V105">
        <f>N105+R105+U105</f>
        <v>0</v>
      </c>
      <c r="W105">
        <f>V105/12</f>
        <v>0</v>
      </c>
      <c r="X105">
        <f>W105*12</f>
        <v>0</v>
      </c>
      <c r="AA105">
        <f>Y105+Z105</f>
        <v>0</v>
      </c>
      <c r="AB105">
        <f>(V105-AA105+(S105*12))/D105</f>
        <v>0</v>
      </c>
      <c r="AC105" t="e">
        <f>(X105-AA105)/E105</f>
        <v>#DIV/0!</v>
      </c>
      <c r="AE105">
        <f>AA105/12</f>
        <v>0</v>
      </c>
      <c r="AF105">
        <f>W105-AD105-AE105</f>
        <v>0</v>
      </c>
    </row>
    <row r="106" spans="1:32" x14ac:dyDescent="0.25">
      <c r="B106" t="s">
        <v>959</v>
      </c>
      <c r="C106" t="s">
        <v>234</v>
      </c>
      <c r="D106">
        <v>1200000</v>
      </c>
      <c r="F106" t="s">
        <v>235</v>
      </c>
      <c r="H106" t="s">
        <v>236</v>
      </c>
      <c r="J106">
        <v>2034</v>
      </c>
      <c r="K106">
        <v>2200</v>
      </c>
      <c r="N106">
        <f t="shared" ref="N106:N143" si="71">M106*12</f>
        <v>0</v>
      </c>
      <c r="O106">
        <v>2</v>
      </c>
      <c r="P106">
        <v>5</v>
      </c>
      <c r="R106">
        <f t="shared" ref="R106:R143" si="72">Q106*12</f>
        <v>0</v>
      </c>
      <c r="U106">
        <f t="shared" ref="U106:U143" si="73">T106*12</f>
        <v>0</v>
      </c>
      <c r="V106">
        <f t="shared" ref="V106:V143" si="74">N106+R106+U106</f>
        <v>0</v>
      </c>
      <c r="W106">
        <f t="shared" ref="W106:W143" si="75">V106/12</f>
        <v>0</v>
      </c>
      <c r="X106">
        <f t="shared" ref="X106:X119" si="76">W106*12</f>
        <v>0</v>
      </c>
      <c r="Y106">
        <v>1952</v>
      </c>
      <c r="Z106">
        <v>10000</v>
      </c>
      <c r="AA106">
        <f t="shared" ref="AA106:AA143" si="77">Y106+Z106</f>
        <v>11952</v>
      </c>
      <c r="AB106">
        <f t="shared" ref="AB106:AB143" si="78">(V106-AA106+(S106*12))/D106</f>
        <v>-9.9600000000000001E-3</v>
      </c>
      <c r="AC106" t="e">
        <f t="shared" ref="AC106:AC118" si="79">(X106-AA106)/E106</f>
        <v>#DIV/0!</v>
      </c>
      <c r="AE106">
        <f t="shared" ref="AE106:AE119" si="80">AA106/12</f>
        <v>996</v>
      </c>
      <c r="AF106">
        <f t="shared" ref="AF106:AF119" si="81">W106-AD106-AE106</f>
        <v>-996</v>
      </c>
    </row>
    <row r="107" spans="1:32" x14ac:dyDescent="0.25">
      <c r="B107" t="s">
        <v>959</v>
      </c>
      <c r="C107" t="s">
        <v>237</v>
      </c>
      <c r="D107">
        <v>1300000</v>
      </c>
      <c r="E107" t="s">
        <v>238</v>
      </c>
      <c r="G107">
        <v>44409</v>
      </c>
      <c r="H107" t="s">
        <v>239</v>
      </c>
      <c r="K107">
        <v>2199</v>
      </c>
      <c r="N107">
        <f t="shared" si="71"/>
        <v>0</v>
      </c>
      <c r="O107">
        <v>2</v>
      </c>
      <c r="P107">
        <v>7</v>
      </c>
      <c r="Q107">
        <v>6000</v>
      </c>
      <c r="R107">
        <f t="shared" si="72"/>
        <v>72000</v>
      </c>
      <c r="U107">
        <f t="shared" si="73"/>
        <v>0</v>
      </c>
      <c r="V107">
        <f t="shared" si="74"/>
        <v>72000</v>
      </c>
      <c r="W107">
        <f t="shared" si="75"/>
        <v>6000</v>
      </c>
      <c r="X107">
        <f t="shared" si="76"/>
        <v>72000</v>
      </c>
      <c r="Y107">
        <v>6700</v>
      </c>
      <c r="Z107">
        <v>10000</v>
      </c>
      <c r="AA107">
        <f t="shared" si="77"/>
        <v>16700</v>
      </c>
      <c r="AB107">
        <f t="shared" si="78"/>
        <v>4.2538461538461539E-2</v>
      </c>
      <c r="AC107" t="e">
        <f t="shared" si="79"/>
        <v>#VALUE!</v>
      </c>
      <c r="AD107">
        <v>4058</v>
      </c>
      <c r="AE107">
        <f t="shared" si="80"/>
        <v>1391.6666666666667</v>
      </c>
      <c r="AF107">
        <f t="shared" si="81"/>
        <v>550.33333333333326</v>
      </c>
    </row>
    <row r="108" spans="1:32" x14ac:dyDescent="0.25">
      <c r="B108" t="s">
        <v>959</v>
      </c>
      <c r="C108" t="s">
        <v>240</v>
      </c>
      <c r="D108">
        <v>1180000</v>
      </c>
      <c r="E108" t="s">
        <v>241</v>
      </c>
      <c r="G108">
        <v>44531</v>
      </c>
      <c r="H108" t="s">
        <v>242</v>
      </c>
      <c r="J108">
        <v>2129</v>
      </c>
      <c r="K108">
        <v>2892</v>
      </c>
      <c r="N108">
        <f t="shared" si="71"/>
        <v>0</v>
      </c>
      <c r="O108">
        <v>2</v>
      </c>
      <c r="Q108">
        <f>1500+1800</f>
        <v>3300</v>
      </c>
      <c r="R108">
        <f t="shared" si="72"/>
        <v>39600</v>
      </c>
      <c r="U108">
        <f t="shared" si="73"/>
        <v>0</v>
      </c>
      <c r="V108">
        <f t="shared" si="74"/>
        <v>39600</v>
      </c>
      <c r="W108">
        <f t="shared" si="75"/>
        <v>3300</v>
      </c>
      <c r="X108">
        <f t="shared" si="76"/>
        <v>39600</v>
      </c>
      <c r="Y108">
        <v>4500</v>
      </c>
      <c r="Z108">
        <v>10000</v>
      </c>
      <c r="AA108">
        <f t="shared" si="77"/>
        <v>14500</v>
      </c>
      <c r="AB108">
        <f t="shared" si="78"/>
        <v>2.1271186440677967E-2</v>
      </c>
      <c r="AC108" t="e">
        <f t="shared" si="79"/>
        <v>#VALUE!</v>
      </c>
      <c r="AE108">
        <f t="shared" si="80"/>
        <v>1208.3333333333333</v>
      </c>
      <c r="AF108">
        <f t="shared" si="81"/>
        <v>2091.666666666667</v>
      </c>
    </row>
    <row r="109" spans="1:32" x14ac:dyDescent="0.25">
      <c r="B109" t="s">
        <v>959</v>
      </c>
      <c r="C109" t="s">
        <v>243</v>
      </c>
      <c r="D109">
        <v>1200000</v>
      </c>
      <c r="E109" t="s">
        <v>235</v>
      </c>
      <c r="G109">
        <v>44531</v>
      </c>
      <c r="H109" t="s">
        <v>244</v>
      </c>
      <c r="J109">
        <v>2100</v>
      </c>
      <c r="N109">
        <f t="shared" si="71"/>
        <v>0</v>
      </c>
      <c r="O109">
        <v>2</v>
      </c>
      <c r="P109">
        <v>5</v>
      </c>
      <c r="R109">
        <f t="shared" si="72"/>
        <v>0</v>
      </c>
      <c r="U109">
        <f t="shared" si="73"/>
        <v>0</v>
      </c>
      <c r="V109">
        <f t="shared" si="74"/>
        <v>0</v>
      </c>
      <c r="W109">
        <f t="shared" si="75"/>
        <v>0</v>
      </c>
      <c r="X109">
        <f t="shared" si="76"/>
        <v>0</v>
      </c>
      <c r="Y109">
        <v>7285</v>
      </c>
      <c r="AA109">
        <f t="shared" si="77"/>
        <v>7285</v>
      </c>
      <c r="AB109">
        <f t="shared" si="78"/>
        <v>-6.0708333333333335E-3</v>
      </c>
      <c r="AC109" t="e">
        <f t="shared" si="79"/>
        <v>#VALUE!</v>
      </c>
      <c r="AE109">
        <f t="shared" si="80"/>
        <v>607.08333333333337</v>
      </c>
      <c r="AF109">
        <f t="shared" si="81"/>
        <v>-607.08333333333337</v>
      </c>
    </row>
    <row r="110" spans="1:32" x14ac:dyDescent="0.25">
      <c r="B110" t="s">
        <v>959</v>
      </c>
      <c r="C110" t="s">
        <v>245</v>
      </c>
      <c r="D110">
        <v>1300000</v>
      </c>
      <c r="E110" t="s">
        <v>246</v>
      </c>
      <c r="G110">
        <v>44593</v>
      </c>
      <c r="H110" t="s">
        <v>247</v>
      </c>
      <c r="J110">
        <v>2000</v>
      </c>
      <c r="K110" t="s">
        <v>219</v>
      </c>
      <c r="N110">
        <f t="shared" si="71"/>
        <v>0</v>
      </c>
      <c r="O110">
        <v>2</v>
      </c>
      <c r="P110">
        <v>5</v>
      </c>
      <c r="R110">
        <f t="shared" si="72"/>
        <v>0</v>
      </c>
      <c r="U110">
        <f t="shared" si="73"/>
        <v>0</v>
      </c>
      <c r="V110">
        <f t="shared" si="74"/>
        <v>0</v>
      </c>
      <c r="W110">
        <f t="shared" si="75"/>
        <v>0</v>
      </c>
      <c r="X110">
        <f t="shared" si="76"/>
        <v>0</v>
      </c>
      <c r="AA110">
        <f t="shared" si="77"/>
        <v>0</v>
      </c>
      <c r="AB110">
        <f t="shared" si="78"/>
        <v>0</v>
      </c>
      <c r="AC110" t="e">
        <f t="shared" si="79"/>
        <v>#VALUE!</v>
      </c>
      <c r="AE110">
        <f t="shared" si="80"/>
        <v>0</v>
      </c>
      <c r="AF110">
        <f t="shared" si="81"/>
        <v>0</v>
      </c>
    </row>
    <row r="111" spans="1:32" x14ac:dyDescent="0.25">
      <c r="B111" t="s">
        <v>959</v>
      </c>
      <c r="C111" t="s">
        <v>248</v>
      </c>
      <c r="D111">
        <v>1490000</v>
      </c>
      <c r="F111" t="s">
        <v>249</v>
      </c>
      <c r="G111">
        <v>44576</v>
      </c>
      <c r="H111" t="s">
        <v>250</v>
      </c>
      <c r="J111" t="s">
        <v>251</v>
      </c>
      <c r="K111">
        <v>1760</v>
      </c>
      <c r="N111">
        <f t="shared" si="71"/>
        <v>0</v>
      </c>
      <c r="O111">
        <v>2</v>
      </c>
      <c r="P111">
        <v>5</v>
      </c>
      <c r="R111">
        <f t="shared" si="72"/>
        <v>0</v>
      </c>
      <c r="U111">
        <f t="shared" si="73"/>
        <v>0</v>
      </c>
      <c r="V111">
        <f t="shared" si="74"/>
        <v>0</v>
      </c>
      <c r="W111">
        <f t="shared" si="75"/>
        <v>0</v>
      </c>
      <c r="X111">
        <f t="shared" si="76"/>
        <v>0</v>
      </c>
      <c r="Y111">
        <v>7230</v>
      </c>
      <c r="AA111">
        <f t="shared" si="77"/>
        <v>7230</v>
      </c>
      <c r="AB111">
        <f t="shared" si="78"/>
        <v>-4.8523489932885905E-3</v>
      </c>
      <c r="AC111" t="e">
        <f t="shared" si="79"/>
        <v>#DIV/0!</v>
      </c>
      <c r="AE111">
        <f t="shared" si="80"/>
        <v>602.5</v>
      </c>
      <c r="AF111">
        <f t="shared" si="81"/>
        <v>-602.5</v>
      </c>
    </row>
    <row r="112" spans="1:32" x14ac:dyDescent="0.25">
      <c r="B112" t="s">
        <v>959</v>
      </c>
      <c r="C112" t="s">
        <v>252</v>
      </c>
      <c r="D112">
        <v>1650000</v>
      </c>
      <c r="G112">
        <v>44608</v>
      </c>
      <c r="J112" t="s">
        <v>253</v>
      </c>
      <c r="N112">
        <f t="shared" si="71"/>
        <v>0</v>
      </c>
      <c r="O112">
        <v>2</v>
      </c>
      <c r="P112">
        <v>6</v>
      </c>
      <c r="R112">
        <f t="shared" si="72"/>
        <v>0</v>
      </c>
      <c r="U112">
        <f t="shared" si="73"/>
        <v>0</v>
      </c>
      <c r="V112">
        <f t="shared" si="74"/>
        <v>0</v>
      </c>
      <c r="W112">
        <f t="shared" si="75"/>
        <v>0</v>
      </c>
      <c r="X112">
        <f t="shared" si="76"/>
        <v>0</v>
      </c>
      <c r="Y112">
        <f>284*12</f>
        <v>3408</v>
      </c>
      <c r="AA112">
        <f t="shared" si="77"/>
        <v>3408</v>
      </c>
      <c r="AB112">
        <f t="shared" si="78"/>
        <v>-2.0654545454545457E-3</v>
      </c>
      <c r="AC112" t="e">
        <f t="shared" si="79"/>
        <v>#DIV/0!</v>
      </c>
      <c r="AE112">
        <f t="shared" si="80"/>
        <v>284</v>
      </c>
      <c r="AF112">
        <f t="shared" si="81"/>
        <v>-284</v>
      </c>
    </row>
    <row r="113" spans="1:32" x14ac:dyDescent="0.25">
      <c r="B113" t="s">
        <v>959</v>
      </c>
      <c r="C113" t="s">
        <v>254</v>
      </c>
      <c r="D113">
        <v>1100000</v>
      </c>
      <c r="G113">
        <v>44607</v>
      </c>
      <c r="J113" t="s">
        <v>230</v>
      </c>
      <c r="N113">
        <f t="shared" si="71"/>
        <v>0</v>
      </c>
      <c r="O113">
        <v>2</v>
      </c>
      <c r="P113">
        <v>5</v>
      </c>
      <c r="R113">
        <f t="shared" si="72"/>
        <v>0</v>
      </c>
      <c r="U113">
        <f t="shared" si="73"/>
        <v>0</v>
      </c>
      <c r="V113">
        <f t="shared" si="74"/>
        <v>0</v>
      </c>
      <c r="W113">
        <f t="shared" si="75"/>
        <v>0</v>
      </c>
      <c r="X113">
        <f t="shared" si="76"/>
        <v>0</v>
      </c>
      <c r="Y113">
        <f>615*12</f>
        <v>7380</v>
      </c>
      <c r="AA113">
        <f t="shared" si="77"/>
        <v>7380</v>
      </c>
      <c r="AB113">
        <f t="shared" si="78"/>
        <v>-6.7090909090909093E-3</v>
      </c>
      <c r="AC113" t="e">
        <f t="shared" si="79"/>
        <v>#DIV/0!</v>
      </c>
      <c r="AE113">
        <f t="shared" si="80"/>
        <v>615</v>
      </c>
      <c r="AF113">
        <f t="shared" si="81"/>
        <v>-615</v>
      </c>
    </row>
    <row r="114" spans="1:32" x14ac:dyDescent="0.25">
      <c r="B114" t="s">
        <v>959</v>
      </c>
      <c r="C114" t="s">
        <v>255</v>
      </c>
      <c r="D114">
        <v>1400000</v>
      </c>
      <c r="E114" t="s">
        <v>256</v>
      </c>
      <c r="G114">
        <v>44620</v>
      </c>
      <c r="J114" t="s">
        <v>230</v>
      </c>
      <c r="K114">
        <v>3300</v>
      </c>
      <c r="N114">
        <f t="shared" si="71"/>
        <v>0</v>
      </c>
      <c r="O114">
        <v>2</v>
      </c>
      <c r="P114">
        <v>5</v>
      </c>
      <c r="R114">
        <f t="shared" si="72"/>
        <v>0</v>
      </c>
      <c r="U114">
        <f t="shared" si="73"/>
        <v>0</v>
      </c>
      <c r="V114">
        <f t="shared" si="74"/>
        <v>0</v>
      </c>
      <c r="W114">
        <f t="shared" si="75"/>
        <v>0</v>
      </c>
      <c r="X114">
        <f t="shared" si="76"/>
        <v>0</v>
      </c>
      <c r="Y114">
        <v>4506</v>
      </c>
      <c r="AA114">
        <f t="shared" si="77"/>
        <v>4506</v>
      </c>
      <c r="AB114">
        <f t="shared" si="78"/>
        <v>-3.2185714285714287E-3</v>
      </c>
      <c r="AC114" t="e">
        <f t="shared" si="79"/>
        <v>#VALUE!</v>
      </c>
      <c r="AE114">
        <f t="shared" si="80"/>
        <v>375.5</v>
      </c>
      <c r="AF114">
        <f t="shared" si="81"/>
        <v>-375.5</v>
      </c>
    </row>
    <row r="115" spans="1:32" x14ac:dyDescent="0.25">
      <c r="B115" t="s">
        <v>959</v>
      </c>
      <c r="C115" t="s">
        <v>257</v>
      </c>
      <c r="D115">
        <v>1695000</v>
      </c>
      <c r="E115" t="s">
        <v>258</v>
      </c>
      <c r="G115">
        <v>44531</v>
      </c>
      <c r="H115" t="s">
        <v>259</v>
      </c>
      <c r="J115" t="s">
        <v>230</v>
      </c>
      <c r="N115">
        <f t="shared" si="71"/>
        <v>0</v>
      </c>
      <c r="O115">
        <v>3</v>
      </c>
      <c r="P115">
        <f>3+4+4</f>
        <v>11</v>
      </c>
      <c r="R115">
        <f t="shared" si="72"/>
        <v>0</v>
      </c>
      <c r="U115">
        <f t="shared" si="73"/>
        <v>0</v>
      </c>
      <c r="V115">
        <f t="shared" si="74"/>
        <v>0</v>
      </c>
      <c r="W115">
        <f t="shared" si="75"/>
        <v>0</v>
      </c>
      <c r="X115">
        <f t="shared" si="76"/>
        <v>0</v>
      </c>
      <c r="Y115">
        <f>359*12</f>
        <v>4308</v>
      </c>
      <c r="AA115">
        <f t="shared" si="77"/>
        <v>4308</v>
      </c>
      <c r="AB115">
        <f t="shared" si="78"/>
        <v>-2.5415929203539823E-3</v>
      </c>
      <c r="AC115" t="e">
        <f t="shared" si="79"/>
        <v>#VALUE!</v>
      </c>
      <c r="AE115">
        <f t="shared" si="80"/>
        <v>359</v>
      </c>
      <c r="AF115">
        <f t="shared" si="81"/>
        <v>-359</v>
      </c>
    </row>
    <row r="116" spans="1:32" x14ac:dyDescent="0.25">
      <c r="B116" t="s">
        <v>959</v>
      </c>
      <c r="C116" t="s">
        <v>260</v>
      </c>
      <c r="D116">
        <v>1600000</v>
      </c>
      <c r="G116">
        <v>44470</v>
      </c>
      <c r="H116" t="s">
        <v>261</v>
      </c>
      <c r="N116">
        <f t="shared" si="71"/>
        <v>0</v>
      </c>
      <c r="O116">
        <v>3</v>
      </c>
      <c r="P116">
        <v>11</v>
      </c>
      <c r="R116">
        <f t="shared" si="72"/>
        <v>0</v>
      </c>
      <c r="U116">
        <f t="shared" si="73"/>
        <v>0</v>
      </c>
      <c r="V116">
        <f t="shared" si="74"/>
        <v>0</v>
      </c>
      <c r="W116">
        <f t="shared" si="75"/>
        <v>0</v>
      </c>
      <c r="X116">
        <f t="shared" si="76"/>
        <v>0</v>
      </c>
      <c r="AA116">
        <f t="shared" si="77"/>
        <v>0</v>
      </c>
      <c r="AB116">
        <f t="shared" si="78"/>
        <v>0</v>
      </c>
      <c r="AC116" t="e">
        <f t="shared" si="79"/>
        <v>#DIV/0!</v>
      </c>
      <c r="AE116">
        <f t="shared" si="80"/>
        <v>0</v>
      </c>
      <c r="AF116">
        <f t="shared" si="81"/>
        <v>0</v>
      </c>
    </row>
    <row r="117" spans="1:32" x14ac:dyDescent="0.25">
      <c r="B117" t="s">
        <v>959</v>
      </c>
      <c r="C117" t="s">
        <v>262</v>
      </c>
      <c r="D117">
        <v>1350000</v>
      </c>
      <c r="H117" t="s">
        <v>263</v>
      </c>
      <c r="K117">
        <v>2700</v>
      </c>
      <c r="N117">
        <f t="shared" si="71"/>
        <v>0</v>
      </c>
      <c r="O117">
        <v>3</v>
      </c>
      <c r="R117">
        <f t="shared" si="72"/>
        <v>0</v>
      </c>
      <c r="U117">
        <f t="shared" si="73"/>
        <v>0</v>
      </c>
      <c r="V117">
        <f t="shared" si="74"/>
        <v>0</v>
      </c>
      <c r="W117">
        <f t="shared" si="75"/>
        <v>0</v>
      </c>
      <c r="X117">
        <f t="shared" si="76"/>
        <v>0</v>
      </c>
      <c r="AA117">
        <f t="shared" si="77"/>
        <v>0</v>
      </c>
      <c r="AB117">
        <f t="shared" si="78"/>
        <v>0</v>
      </c>
      <c r="AC117" t="e">
        <f t="shared" si="79"/>
        <v>#DIV/0!</v>
      </c>
      <c r="AE117">
        <f t="shared" si="80"/>
        <v>0</v>
      </c>
      <c r="AF117">
        <f t="shared" si="81"/>
        <v>0</v>
      </c>
    </row>
    <row r="118" spans="1:32" x14ac:dyDescent="0.25">
      <c r="B118" t="s">
        <v>959</v>
      </c>
      <c r="C118" t="s">
        <v>264</v>
      </c>
      <c r="D118" t="s">
        <v>265</v>
      </c>
      <c r="E118" t="s">
        <v>266</v>
      </c>
      <c r="F118" t="s">
        <v>267</v>
      </c>
      <c r="G118">
        <v>44562</v>
      </c>
      <c r="H118" t="s">
        <v>268</v>
      </c>
      <c r="J118">
        <v>1800</v>
      </c>
      <c r="N118">
        <f t="shared" si="71"/>
        <v>0</v>
      </c>
      <c r="O118">
        <v>2</v>
      </c>
      <c r="Q118">
        <v>10000</v>
      </c>
      <c r="R118">
        <f t="shared" si="72"/>
        <v>120000</v>
      </c>
      <c r="U118">
        <f t="shared" si="73"/>
        <v>0</v>
      </c>
      <c r="V118">
        <f t="shared" si="74"/>
        <v>120000</v>
      </c>
      <c r="W118">
        <f t="shared" si="75"/>
        <v>10000</v>
      </c>
      <c r="X118">
        <f t="shared" si="76"/>
        <v>120000</v>
      </c>
      <c r="Y118">
        <v>5000</v>
      </c>
      <c r="Z118">
        <v>10000</v>
      </c>
      <c r="AA118">
        <f t="shared" si="77"/>
        <v>15000</v>
      </c>
      <c r="AB118" t="e">
        <f t="shared" si="78"/>
        <v>#VALUE!</v>
      </c>
      <c r="AC118" t="e">
        <f t="shared" si="79"/>
        <v>#VALUE!</v>
      </c>
      <c r="AE118">
        <f t="shared" si="80"/>
        <v>1250</v>
      </c>
      <c r="AF118">
        <f t="shared" si="81"/>
        <v>8750</v>
      </c>
    </row>
    <row r="119" spans="1:32" x14ac:dyDescent="0.25">
      <c r="B119" t="s">
        <v>959</v>
      </c>
      <c r="C119" t="s">
        <v>269</v>
      </c>
      <c r="D119">
        <v>1400000</v>
      </c>
      <c r="E119" t="s">
        <v>270</v>
      </c>
      <c r="F119" t="s">
        <v>271</v>
      </c>
      <c r="G119">
        <v>44440</v>
      </c>
      <c r="H119" t="s">
        <v>272</v>
      </c>
      <c r="J119" t="s">
        <v>230</v>
      </c>
      <c r="K119">
        <v>3700</v>
      </c>
      <c r="N119">
        <f t="shared" si="71"/>
        <v>0</v>
      </c>
      <c r="O119">
        <v>2</v>
      </c>
      <c r="P119">
        <v>10</v>
      </c>
      <c r="Q119">
        <f>3300+2800+2500</f>
        <v>8600</v>
      </c>
      <c r="R119">
        <f t="shared" si="72"/>
        <v>103200</v>
      </c>
      <c r="U119">
        <f t="shared" si="73"/>
        <v>0</v>
      </c>
      <c r="V119">
        <f t="shared" si="74"/>
        <v>103200</v>
      </c>
      <c r="W119">
        <f t="shared" si="75"/>
        <v>8600</v>
      </c>
      <c r="X119">
        <f t="shared" si="76"/>
        <v>103200</v>
      </c>
      <c r="Y119">
        <v>2831</v>
      </c>
      <c r="Z119">
        <v>10000</v>
      </c>
      <c r="AA119">
        <f t="shared" si="77"/>
        <v>12831</v>
      </c>
      <c r="AB119">
        <f t="shared" si="78"/>
        <v>6.4549285714285712E-2</v>
      </c>
      <c r="AC119" t="e">
        <f>(X119-AA119)/F119</f>
        <v>#VALUE!</v>
      </c>
      <c r="AE119">
        <f t="shared" si="80"/>
        <v>1069.25</v>
      </c>
      <c r="AF119">
        <f t="shared" si="81"/>
        <v>7530.75</v>
      </c>
    </row>
    <row r="120" spans="1:32" x14ac:dyDescent="0.25">
      <c r="N120">
        <f t="shared" si="71"/>
        <v>0</v>
      </c>
      <c r="R120">
        <f t="shared" si="72"/>
        <v>0</v>
      </c>
      <c r="U120">
        <f t="shared" si="73"/>
        <v>0</v>
      </c>
      <c r="V120">
        <f t="shared" si="74"/>
        <v>0</v>
      </c>
      <c r="W120">
        <f t="shared" si="75"/>
        <v>0</v>
      </c>
      <c r="AA120">
        <f t="shared" si="77"/>
        <v>0</v>
      </c>
      <c r="AB120" t="e">
        <f t="shared" si="78"/>
        <v>#DIV/0!</v>
      </c>
      <c r="AC120" t="e">
        <f>(X120-AA120)/E120</f>
        <v>#DIV/0!</v>
      </c>
    </row>
    <row r="121" spans="1:32" x14ac:dyDescent="0.25">
      <c r="A121" t="s">
        <v>273</v>
      </c>
      <c r="N121">
        <f t="shared" si="71"/>
        <v>0</v>
      </c>
      <c r="R121">
        <f t="shared" si="72"/>
        <v>0</v>
      </c>
      <c r="U121">
        <f t="shared" si="73"/>
        <v>0</v>
      </c>
      <c r="V121">
        <f t="shared" si="74"/>
        <v>0</v>
      </c>
      <c r="W121">
        <f t="shared" si="75"/>
        <v>0</v>
      </c>
      <c r="AA121">
        <f t="shared" si="77"/>
        <v>0</v>
      </c>
      <c r="AB121" t="e">
        <f t="shared" si="78"/>
        <v>#DIV/0!</v>
      </c>
      <c r="AC121" t="e">
        <f>(X121-AA121)/E121</f>
        <v>#DIV/0!</v>
      </c>
    </row>
    <row r="123" spans="1:32" x14ac:dyDescent="0.25">
      <c r="B123" t="s">
        <v>959</v>
      </c>
      <c r="C123" t="s">
        <v>274</v>
      </c>
      <c r="D123">
        <v>1675000</v>
      </c>
      <c r="E123">
        <v>1625000</v>
      </c>
      <c r="F123" t="s">
        <v>275</v>
      </c>
      <c r="H123" t="s">
        <v>276</v>
      </c>
      <c r="I123" t="s">
        <v>277</v>
      </c>
      <c r="N123">
        <f t="shared" ref="N123:N128" si="82">M123*12</f>
        <v>0</v>
      </c>
      <c r="O123">
        <v>3</v>
      </c>
      <c r="P123">
        <v>8</v>
      </c>
      <c r="Q123">
        <f>2369+3000+2900</f>
        <v>8269</v>
      </c>
      <c r="R123">
        <f t="shared" ref="R123:R128" si="83">Q123*12</f>
        <v>99228</v>
      </c>
      <c r="U123">
        <f t="shared" ref="U123:U128" si="84">T123*12</f>
        <v>0</v>
      </c>
      <c r="V123">
        <f t="shared" ref="V123:V128" si="85">N123+R123+U123</f>
        <v>99228</v>
      </c>
      <c r="W123">
        <f t="shared" ref="W123:W128" si="86">V123/12</f>
        <v>8269</v>
      </c>
      <c r="X123">
        <f>W123*12</f>
        <v>99228</v>
      </c>
      <c r="Y123">
        <v>8100</v>
      </c>
      <c r="Z123">
        <v>10000</v>
      </c>
      <c r="AA123">
        <f t="shared" ref="AA123:AA128" si="87">Y123+Z123</f>
        <v>18100</v>
      </c>
      <c r="AB123">
        <f t="shared" ref="AB123:AB128" si="88">(V123-AA123+(S123*12))/D123</f>
        <v>4.843462686567164E-2</v>
      </c>
      <c r="AC123">
        <f t="shared" ref="AC123:AC143" si="89">(X123-AA123)/E123</f>
        <v>4.9924923076923075E-2</v>
      </c>
      <c r="AD123">
        <v>4648.6899999999996</v>
      </c>
      <c r="AE123">
        <f>AA123/12</f>
        <v>1508.3333333333333</v>
      </c>
      <c r="AF123">
        <f>W123-AD123-AE123</f>
        <v>2111.9766666666674</v>
      </c>
    </row>
    <row r="124" spans="1:32" x14ac:dyDescent="0.25">
      <c r="B124" t="s">
        <v>959</v>
      </c>
      <c r="C124" t="s">
        <v>278</v>
      </c>
      <c r="D124">
        <v>1675000</v>
      </c>
      <c r="E124">
        <v>1600000</v>
      </c>
      <c r="F124" t="s">
        <v>279</v>
      </c>
      <c r="H124" t="s">
        <v>276</v>
      </c>
      <c r="I124" t="s">
        <v>277</v>
      </c>
      <c r="N124">
        <f t="shared" si="82"/>
        <v>0</v>
      </c>
      <c r="O124">
        <v>3</v>
      </c>
      <c r="P124">
        <v>8</v>
      </c>
      <c r="Q124">
        <f>2700+2950+2650</f>
        <v>8300</v>
      </c>
      <c r="R124">
        <f t="shared" si="83"/>
        <v>99600</v>
      </c>
      <c r="U124">
        <f t="shared" si="84"/>
        <v>0</v>
      </c>
      <c r="V124">
        <f t="shared" si="85"/>
        <v>99600</v>
      </c>
      <c r="W124">
        <f t="shared" si="86"/>
        <v>8300</v>
      </c>
      <c r="X124">
        <f>W124*12</f>
        <v>99600</v>
      </c>
      <c r="Y124">
        <v>8817</v>
      </c>
      <c r="Z124">
        <v>10000</v>
      </c>
      <c r="AA124">
        <f t="shared" si="87"/>
        <v>18817</v>
      </c>
      <c r="AB124">
        <f t="shared" si="88"/>
        <v>4.8228656716417913E-2</v>
      </c>
      <c r="AC124">
        <f t="shared" si="89"/>
        <v>5.0489375000000003E-2</v>
      </c>
      <c r="AD124">
        <v>5848</v>
      </c>
      <c r="AE124">
        <f>AA124/12</f>
        <v>1568.0833333333333</v>
      </c>
      <c r="AF124">
        <f>W124-AD124-AE124</f>
        <v>883.91666666666674</v>
      </c>
    </row>
    <row r="125" spans="1:32" x14ac:dyDescent="0.25">
      <c r="D125">
        <v>3250000</v>
      </c>
      <c r="N125">
        <f t="shared" si="82"/>
        <v>0</v>
      </c>
      <c r="O125">
        <f>SUM(O123:O124)</f>
        <v>6</v>
      </c>
      <c r="P125">
        <f>SUM(P123:P124)</f>
        <v>16</v>
      </c>
      <c r="Q125">
        <f>SUM(Q123:Q124)</f>
        <v>16569</v>
      </c>
      <c r="R125">
        <f t="shared" si="83"/>
        <v>198828</v>
      </c>
      <c r="U125">
        <f t="shared" si="84"/>
        <v>0</v>
      </c>
      <c r="V125">
        <f t="shared" si="85"/>
        <v>198828</v>
      </c>
      <c r="W125">
        <f t="shared" si="86"/>
        <v>16569</v>
      </c>
      <c r="X125">
        <f>W125*12</f>
        <v>198828</v>
      </c>
      <c r="Y125">
        <f>SUM(Y123:Y124)</f>
        <v>16917</v>
      </c>
      <c r="Z125">
        <v>15000</v>
      </c>
      <c r="AA125">
        <f t="shared" si="87"/>
        <v>31917</v>
      </c>
      <c r="AB125">
        <f t="shared" si="88"/>
        <v>5.1357230769230766E-2</v>
      </c>
      <c r="AC125" t="e">
        <f t="shared" si="89"/>
        <v>#DIV/0!</v>
      </c>
      <c r="AE125">
        <f>AA125/12</f>
        <v>2659.75</v>
      </c>
      <c r="AF125">
        <f>W125-AD125-AE125</f>
        <v>13909.25</v>
      </c>
    </row>
    <row r="126" spans="1:32" x14ac:dyDescent="0.25">
      <c r="A126" t="s">
        <v>64</v>
      </c>
      <c r="B126" t="s">
        <v>959</v>
      </c>
      <c r="C126" t="s">
        <v>280</v>
      </c>
      <c r="D126">
        <v>2450000</v>
      </c>
      <c r="L126">
        <v>1</v>
      </c>
      <c r="N126">
        <f t="shared" si="82"/>
        <v>0</v>
      </c>
      <c r="O126">
        <v>4</v>
      </c>
      <c r="R126">
        <f t="shared" si="83"/>
        <v>0</v>
      </c>
      <c r="U126">
        <f t="shared" si="84"/>
        <v>0</v>
      </c>
      <c r="V126">
        <f t="shared" si="85"/>
        <v>0</v>
      </c>
      <c r="W126">
        <f t="shared" si="86"/>
        <v>0</v>
      </c>
      <c r="X126">
        <f>W126*12</f>
        <v>0</v>
      </c>
      <c r="AA126">
        <f t="shared" si="87"/>
        <v>0</v>
      </c>
      <c r="AB126">
        <f t="shared" si="88"/>
        <v>0</v>
      </c>
      <c r="AC126" t="e">
        <f t="shared" si="89"/>
        <v>#DIV/0!</v>
      </c>
      <c r="AE126">
        <f>AA126/12</f>
        <v>0</v>
      </c>
      <c r="AF126">
        <f>W126-AD126-AE126</f>
        <v>0</v>
      </c>
    </row>
    <row r="127" spans="1:32" x14ac:dyDescent="0.25">
      <c r="A127" t="s">
        <v>76</v>
      </c>
      <c r="B127" t="s">
        <v>959</v>
      </c>
      <c r="C127" t="s">
        <v>281</v>
      </c>
      <c r="D127">
        <v>3000000</v>
      </c>
      <c r="E127" t="s">
        <v>282</v>
      </c>
      <c r="H127" t="s">
        <v>283</v>
      </c>
      <c r="L127">
        <v>1</v>
      </c>
      <c r="M127">
        <v>2648.07</v>
      </c>
      <c r="N127">
        <f t="shared" si="82"/>
        <v>31776.840000000004</v>
      </c>
      <c r="O127">
        <v>5</v>
      </c>
      <c r="Q127">
        <f>1750+2400+1750+1750+1750</f>
        <v>9400</v>
      </c>
      <c r="R127">
        <f t="shared" si="83"/>
        <v>112800</v>
      </c>
      <c r="S127">
        <v>1</v>
      </c>
      <c r="T127">
        <v>250</v>
      </c>
      <c r="U127">
        <f t="shared" si="84"/>
        <v>3000</v>
      </c>
      <c r="V127">
        <f t="shared" si="85"/>
        <v>147576.84</v>
      </c>
      <c r="W127">
        <f t="shared" si="86"/>
        <v>12298.07</v>
      </c>
      <c r="Y127">
        <v>20120</v>
      </c>
      <c r="Z127">
        <v>15000</v>
      </c>
      <c r="AA127">
        <f t="shared" si="87"/>
        <v>35120</v>
      </c>
      <c r="AB127">
        <f t="shared" si="88"/>
        <v>3.7489613333333331E-2</v>
      </c>
      <c r="AC127" t="e">
        <f t="shared" si="89"/>
        <v>#VALUE!</v>
      </c>
    </row>
    <row r="128" spans="1:32" x14ac:dyDescent="0.25">
      <c r="B128" t="s">
        <v>964</v>
      </c>
      <c r="C128" t="s">
        <v>284</v>
      </c>
      <c r="D128">
        <v>3500000</v>
      </c>
      <c r="N128">
        <f t="shared" si="82"/>
        <v>0</v>
      </c>
      <c r="O128">
        <v>6</v>
      </c>
      <c r="Q128">
        <f>4400+2700+2500+2100+2550+4500</f>
        <v>18750</v>
      </c>
      <c r="R128">
        <f t="shared" si="83"/>
        <v>225000</v>
      </c>
      <c r="U128">
        <f t="shared" si="84"/>
        <v>0</v>
      </c>
      <c r="V128">
        <f t="shared" si="85"/>
        <v>225000</v>
      </c>
      <c r="W128">
        <f t="shared" si="86"/>
        <v>18750</v>
      </c>
      <c r="X128">
        <f>W128*12</f>
        <v>225000</v>
      </c>
      <c r="Y128">
        <v>33000</v>
      </c>
      <c r="Z128">
        <v>15000</v>
      </c>
      <c r="AA128">
        <f t="shared" si="87"/>
        <v>48000</v>
      </c>
      <c r="AB128">
        <f t="shared" si="88"/>
        <v>5.0571428571428573E-2</v>
      </c>
      <c r="AC128" t="e">
        <f t="shared" si="89"/>
        <v>#DIV/0!</v>
      </c>
      <c r="AE128">
        <f>AA128/12</f>
        <v>4000</v>
      </c>
      <c r="AF128">
        <f>W128-AD128-AE128</f>
        <v>14750</v>
      </c>
    </row>
    <row r="129" spans="1:32" x14ac:dyDescent="0.25">
      <c r="B129" t="s">
        <v>963</v>
      </c>
      <c r="C129" t="s">
        <v>286</v>
      </c>
      <c r="D129">
        <v>4500000</v>
      </c>
      <c r="M129">
        <f>800+800+800+800+800+1500+1100+1600+1500+1300+1000+2000+2500+3200</f>
        <v>19700</v>
      </c>
      <c r="N129">
        <f t="shared" si="71"/>
        <v>236400</v>
      </c>
      <c r="R129">
        <f t="shared" si="72"/>
        <v>0</v>
      </c>
      <c r="U129">
        <f t="shared" si="73"/>
        <v>0</v>
      </c>
      <c r="V129">
        <f t="shared" si="74"/>
        <v>236400</v>
      </c>
      <c r="W129">
        <f t="shared" si="75"/>
        <v>19700</v>
      </c>
      <c r="X129">
        <f>W129*12</f>
        <v>236400</v>
      </c>
      <c r="Y129">
        <v>55871</v>
      </c>
      <c r="Z129">
        <f>2800+(800+300+250+200)*12</f>
        <v>21400</v>
      </c>
      <c r="AA129">
        <f t="shared" si="77"/>
        <v>77271</v>
      </c>
      <c r="AB129">
        <f t="shared" si="78"/>
        <v>3.5361999999999998E-2</v>
      </c>
      <c r="AC129" t="e">
        <f t="shared" si="89"/>
        <v>#DIV/0!</v>
      </c>
      <c r="AE129">
        <f>AA129/12</f>
        <v>6439.25</v>
      </c>
      <c r="AF129">
        <f>W129-AD129-AE129</f>
        <v>13260.75</v>
      </c>
    </row>
    <row r="130" spans="1:32" x14ac:dyDescent="0.25">
      <c r="B130" t="s">
        <v>964</v>
      </c>
      <c r="C130" t="s">
        <v>287</v>
      </c>
      <c r="D130">
        <v>1900000</v>
      </c>
      <c r="E130" t="s">
        <v>288</v>
      </c>
      <c r="H130" t="s">
        <v>289</v>
      </c>
      <c r="N130">
        <f t="shared" si="71"/>
        <v>0</v>
      </c>
      <c r="O130">
        <v>5</v>
      </c>
      <c r="Q130">
        <f>2350+2400+2450+2450+2495</f>
        <v>12145</v>
      </c>
      <c r="R130">
        <f t="shared" si="72"/>
        <v>145740</v>
      </c>
      <c r="U130">
        <f t="shared" si="73"/>
        <v>0</v>
      </c>
      <c r="V130">
        <f t="shared" si="74"/>
        <v>145740</v>
      </c>
      <c r="W130">
        <f t="shared" si="75"/>
        <v>12145</v>
      </c>
      <c r="X130">
        <f t="shared" ref="X130:X135" si="90">W130*12</f>
        <v>145740</v>
      </c>
      <c r="Y130">
        <v>10047</v>
      </c>
      <c r="Z130">
        <f>18500</f>
        <v>18500</v>
      </c>
      <c r="AA130">
        <f t="shared" si="77"/>
        <v>28547</v>
      </c>
      <c r="AB130">
        <f t="shared" si="78"/>
        <v>6.168052631578947E-2</v>
      </c>
      <c r="AC130" t="e">
        <f t="shared" si="89"/>
        <v>#VALUE!</v>
      </c>
      <c r="AE130">
        <f t="shared" ref="AE130:AE135" si="91">AA130/12</f>
        <v>2378.9166666666665</v>
      </c>
      <c r="AF130">
        <f t="shared" ref="AF130:AF135" si="92">W130-AD130-AE130</f>
        <v>9766.0833333333339</v>
      </c>
    </row>
    <row r="131" spans="1:32" x14ac:dyDescent="0.25">
      <c r="B131" t="s">
        <v>964</v>
      </c>
      <c r="C131" t="s">
        <v>290</v>
      </c>
      <c r="D131">
        <v>1650000</v>
      </c>
      <c r="E131" t="s">
        <v>291</v>
      </c>
      <c r="L131">
        <v>1</v>
      </c>
      <c r="M131">
        <v>3500</v>
      </c>
      <c r="N131">
        <f t="shared" si="71"/>
        <v>42000</v>
      </c>
      <c r="O131">
        <v>4</v>
      </c>
      <c r="P131">
        <v>5</v>
      </c>
      <c r="Q131">
        <f>896+1300+1526+1250</f>
        <v>4972</v>
      </c>
      <c r="R131">
        <f t="shared" si="72"/>
        <v>59664</v>
      </c>
      <c r="U131">
        <f>T131*12</f>
        <v>0</v>
      </c>
      <c r="V131">
        <f>N131+R131+U131</f>
        <v>101664</v>
      </c>
      <c r="W131">
        <f>V131/12</f>
        <v>8472</v>
      </c>
      <c r="X131">
        <f>W131*12</f>
        <v>101664</v>
      </c>
      <c r="Y131">
        <v>6556</v>
      </c>
      <c r="Z131">
        <v>10000</v>
      </c>
      <c r="AA131">
        <f>Y131+Z131</f>
        <v>16556</v>
      </c>
      <c r="AB131">
        <f t="shared" si="78"/>
        <v>5.1580606060606063E-2</v>
      </c>
      <c r="AC131" t="e">
        <f t="shared" si="89"/>
        <v>#VALUE!</v>
      </c>
      <c r="AE131">
        <f>AA131/12</f>
        <v>1379.6666666666667</v>
      </c>
      <c r="AF131">
        <f>W131-AD131-AE131</f>
        <v>7092.333333333333</v>
      </c>
    </row>
    <row r="132" spans="1:32" x14ac:dyDescent="0.25">
      <c r="B132" t="s">
        <v>963</v>
      </c>
      <c r="C132" t="s">
        <v>293</v>
      </c>
      <c r="D132">
        <v>2720000</v>
      </c>
      <c r="E132">
        <v>2500000</v>
      </c>
      <c r="F132" t="s">
        <v>294</v>
      </c>
      <c r="G132">
        <v>43496</v>
      </c>
      <c r="H132" t="s">
        <v>295</v>
      </c>
      <c r="L132">
        <v>1</v>
      </c>
      <c r="M132">
        <v>4500</v>
      </c>
      <c r="N132">
        <f t="shared" si="71"/>
        <v>54000</v>
      </c>
      <c r="O132">
        <v>4</v>
      </c>
      <c r="P132">
        <v>11</v>
      </c>
      <c r="Q132">
        <f>2500+2500+2500+2300+250</f>
        <v>10050</v>
      </c>
      <c r="R132">
        <f t="shared" si="72"/>
        <v>120600</v>
      </c>
      <c r="S132">
        <v>1</v>
      </c>
      <c r="U132">
        <f>T132*12</f>
        <v>0</v>
      </c>
      <c r="V132">
        <f>N132+R132+U132</f>
        <v>174600</v>
      </c>
      <c r="W132">
        <f>V132/12</f>
        <v>14550</v>
      </c>
      <c r="X132">
        <f>W132*12</f>
        <v>174600</v>
      </c>
      <c r="Y132">
        <v>13000</v>
      </c>
      <c r="Z132">
        <v>15000</v>
      </c>
      <c r="AA132">
        <f>Y132+Z132</f>
        <v>28000</v>
      </c>
      <c r="AB132">
        <f t="shared" si="78"/>
        <v>5.3901470588235294E-2</v>
      </c>
      <c r="AC132">
        <f t="shared" si="89"/>
        <v>5.8639999999999998E-2</v>
      </c>
      <c r="AE132">
        <f>AA132/12</f>
        <v>2333.3333333333335</v>
      </c>
      <c r="AF132">
        <f>W132-AD132-AE132</f>
        <v>12216.666666666666</v>
      </c>
    </row>
    <row r="133" spans="1:32" x14ac:dyDescent="0.25">
      <c r="B133" t="s">
        <v>963</v>
      </c>
      <c r="C133" t="s">
        <v>297</v>
      </c>
      <c r="D133">
        <v>2200000</v>
      </c>
      <c r="E133" t="s">
        <v>298</v>
      </c>
      <c r="L133">
        <v>1</v>
      </c>
      <c r="M133">
        <f>1550+3400</f>
        <v>4950</v>
      </c>
      <c r="N133">
        <f t="shared" si="71"/>
        <v>59400</v>
      </c>
      <c r="O133">
        <v>3</v>
      </c>
      <c r="P133">
        <v>8</v>
      </c>
      <c r="Q133">
        <f>2750+2550+2150</f>
        <v>7450</v>
      </c>
      <c r="R133">
        <f t="shared" si="72"/>
        <v>89400</v>
      </c>
      <c r="U133">
        <f t="shared" si="73"/>
        <v>0</v>
      </c>
      <c r="V133">
        <f t="shared" si="74"/>
        <v>148800</v>
      </c>
      <c r="W133">
        <f t="shared" si="75"/>
        <v>12400</v>
      </c>
      <c r="X133">
        <f t="shared" si="90"/>
        <v>148800</v>
      </c>
      <c r="Y133">
        <v>14636</v>
      </c>
      <c r="Z133">
        <f>15000</f>
        <v>15000</v>
      </c>
      <c r="AA133">
        <f t="shared" si="77"/>
        <v>29636</v>
      </c>
      <c r="AB133">
        <f t="shared" si="78"/>
        <v>5.4165454545454544E-2</v>
      </c>
      <c r="AC133" t="e">
        <f t="shared" si="89"/>
        <v>#VALUE!</v>
      </c>
      <c r="AE133">
        <f t="shared" si="91"/>
        <v>2469.6666666666665</v>
      </c>
      <c r="AF133">
        <f t="shared" si="92"/>
        <v>9930.3333333333339</v>
      </c>
    </row>
    <row r="134" spans="1:32" x14ac:dyDescent="0.25">
      <c r="B134" t="s">
        <v>964</v>
      </c>
      <c r="C134" t="s">
        <v>299</v>
      </c>
      <c r="D134">
        <v>2000000</v>
      </c>
      <c r="J134" t="s">
        <v>300</v>
      </c>
      <c r="K134">
        <v>5313</v>
      </c>
      <c r="N134">
        <f t="shared" si="71"/>
        <v>0</v>
      </c>
      <c r="O134">
        <v>4</v>
      </c>
      <c r="P134">
        <f>4+2+3+2</f>
        <v>11</v>
      </c>
      <c r="Q134">
        <f>3000+2200+2650+2200+200+185</f>
        <v>10435</v>
      </c>
      <c r="R134">
        <f t="shared" si="72"/>
        <v>125220</v>
      </c>
      <c r="S134">
        <v>2</v>
      </c>
      <c r="U134">
        <f t="shared" si="73"/>
        <v>0</v>
      </c>
      <c r="V134">
        <f t="shared" si="74"/>
        <v>125220</v>
      </c>
      <c r="W134">
        <f t="shared" si="75"/>
        <v>10435</v>
      </c>
      <c r="X134">
        <f t="shared" si="90"/>
        <v>125220</v>
      </c>
      <c r="Y134">
        <v>12052</v>
      </c>
      <c r="Z134">
        <v>15000</v>
      </c>
      <c r="AA134">
        <f t="shared" si="77"/>
        <v>27052</v>
      </c>
      <c r="AB134">
        <f t="shared" si="78"/>
        <v>4.9096000000000001E-2</v>
      </c>
      <c r="AC134" t="e">
        <f t="shared" si="89"/>
        <v>#DIV/0!</v>
      </c>
      <c r="AE134">
        <f t="shared" si="91"/>
        <v>2254.3333333333335</v>
      </c>
      <c r="AF134">
        <f t="shared" si="92"/>
        <v>8180.6666666666661</v>
      </c>
    </row>
    <row r="135" spans="1:32" x14ac:dyDescent="0.25">
      <c r="B135" t="s">
        <v>963</v>
      </c>
      <c r="C135" t="s">
        <v>301</v>
      </c>
      <c r="D135">
        <v>2700000</v>
      </c>
      <c r="E135" t="s">
        <v>302</v>
      </c>
      <c r="H135" t="s">
        <v>303</v>
      </c>
      <c r="K135">
        <v>6300</v>
      </c>
      <c r="L135">
        <v>5</v>
      </c>
      <c r="N135">
        <f t="shared" si="71"/>
        <v>0</v>
      </c>
      <c r="O135">
        <v>4</v>
      </c>
      <c r="R135">
        <f t="shared" si="72"/>
        <v>0</v>
      </c>
      <c r="U135">
        <f t="shared" si="73"/>
        <v>0</v>
      </c>
      <c r="V135">
        <f t="shared" si="74"/>
        <v>0</v>
      </c>
      <c r="W135">
        <f t="shared" si="75"/>
        <v>0</v>
      </c>
      <c r="X135">
        <f t="shared" si="90"/>
        <v>0</v>
      </c>
      <c r="AA135">
        <f t="shared" si="77"/>
        <v>0</v>
      </c>
      <c r="AB135">
        <f t="shared" si="78"/>
        <v>0</v>
      </c>
      <c r="AC135" t="e">
        <f t="shared" si="89"/>
        <v>#VALUE!</v>
      </c>
      <c r="AE135">
        <f t="shared" si="91"/>
        <v>0</v>
      </c>
      <c r="AF135">
        <f t="shared" si="92"/>
        <v>0</v>
      </c>
    </row>
    <row r="136" spans="1:32" x14ac:dyDescent="0.25">
      <c r="A136" t="s">
        <v>64</v>
      </c>
      <c r="B136" t="s">
        <v>963</v>
      </c>
      <c r="C136" t="s">
        <v>304</v>
      </c>
      <c r="D136">
        <v>3200000</v>
      </c>
      <c r="E136" t="s">
        <v>305</v>
      </c>
      <c r="H136" t="s">
        <v>306</v>
      </c>
      <c r="L136">
        <v>3</v>
      </c>
      <c r="N136">
        <f t="shared" si="71"/>
        <v>0</v>
      </c>
      <c r="O136">
        <v>9</v>
      </c>
      <c r="R136">
        <f t="shared" si="72"/>
        <v>0</v>
      </c>
      <c r="S136">
        <v>6</v>
      </c>
      <c r="U136">
        <f t="shared" si="73"/>
        <v>0</v>
      </c>
      <c r="V136">
        <f t="shared" si="74"/>
        <v>0</v>
      </c>
      <c r="W136">
        <f t="shared" si="75"/>
        <v>0</v>
      </c>
      <c r="Z136">
        <v>15000</v>
      </c>
      <c r="AA136">
        <f t="shared" si="77"/>
        <v>15000</v>
      </c>
      <c r="AB136">
        <f t="shared" si="78"/>
        <v>-4.6649999999999999E-3</v>
      </c>
      <c r="AC136" t="e">
        <f t="shared" si="89"/>
        <v>#VALUE!</v>
      </c>
    </row>
    <row r="137" spans="1:32" x14ac:dyDescent="0.25">
      <c r="B137" t="s">
        <v>964</v>
      </c>
      <c r="C137" t="s">
        <v>307</v>
      </c>
      <c r="D137">
        <v>1900000</v>
      </c>
      <c r="J137">
        <v>2650</v>
      </c>
      <c r="N137">
        <f t="shared" si="71"/>
        <v>0</v>
      </c>
      <c r="O137">
        <v>8</v>
      </c>
      <c r="Q137">
        <f>1500*8</f>
        <v>12000</v>
      </c>
      <c r="R137">
        <f t="shared" si="72"/>
        <v>144000</v>
      </c>
      <c r="U137">
        <f t="shared" si="73"/>
        <v>0</v>
      </c>
      <c r="V137">
        <f t="shared" si="74"/>
        <v>144000</v>
      </c>
      <c r="W137">
        <f t="shared" si="75"/>
        <v>12000</v>
      </c>
      <c r="X137">
        <f t="shared" ref="X137:X143" si="93">W137*12</f>
        <v>144000</v>
      </c>
      <c r="Y137">
        <v>34134</v>
      </c>
      <c r="Z137">
        <f>5200+5000+1560+4806</f>
        <v>16566</v>
      </c>
      <c r="AA137">
        <f t="shared" si="77"/>
        <v>50700</v>
      </c>
      <c r="AB137">
        <f t="shared" si="78"/>
        <v>4.9105263157894735E-2</v>
      </c>
      <c r="AC137" t="e">
        <f t="shared" si="89"/>
        <v>#DIV/0!</v>
      </c>
      <c r="AE137">
        <f t="shared" ref="AE137:AE143" si="94">AA137/12</f>
        <v>4225</v>
      </c>
      <c r="AF137">
        <f t="shared" ref="AF137:AF143" si="95">W137-AD137-AE137</f>
        <v>7775</v>
      </c>
    </row>
    <row r="138" spans="1:32" x14ac:dyDescent="0.25">
      <c r="B138" t="s">
        <v>963</v>
      </c>
      <c r="C138" t="s">
        <v>308</v>
      </c>
      <c r="D138">
        <v>1480000</v>
      </c>
      <c r="L138">
        <v>1</v>
      </c>
      <c r="M138">
        <v>5449</v>
      </c>
      <c r="N138">
        <f t="shared" si="71"/>
        <v>65388</v>
      </c>
      <c r="O138">
        <v>1</v>
      </c>
      <c r="Q138">
        <v>2000</v>
      </c>
      <c r="R138">
        <f t="shared" si="72"/>
        <v>24000</v>
      </c>
      <c r="U138">
        <f t="shared" si="73"/>
        <v>0</v>
      </c>
      <c r="V138">
        <f t="shared" si="74"/>
        <v>89388</v>
      </c>
      <c r="W138">
        <f t="shared" si="75"/>
        <v>7449</v>
      </c>
      <c r="X138">
        <f t="shared" si="93"/>
        <v>89388</v>
      </c>
      <c r="Y138">
        <v>10367</v>
      </c>
      <c r="Z138">
        <v>10000</v>
      </c>
      <c r="AA138">
        <f t="shared" si="77"/>
        <v>20367</v>
      </c>
      <c r="AB138">
        <f t="shared" si="78"/>
        <v>4.6635810810810814E-2</v>
      </c>
      <c r="AC138" t="e">
        <f t="shared" si="89"/>
        <v>#DIV/0!</v>
      </c>
      <c r="AE138">
        <f t="shared" si="94"/>
        <v>1697.25</v>
      </c>
      <c r="AF138">
        <f t="shared" si="95"/>
        <v>5751.75</v>
      </c>
    </row>
    <row r="139" spans="1:32" x14ac:dyDescent="0.25">
      <c r="N139">
        <f t="shared" si="71"/>
        <v>0</v>
      </c>
      <c r="R139">
        <f t="shared" si="72"/>
        <v>0</v>
      </c>
      <c r="U139">
        <f t="shared" si="73"/>
        <v>0</v>
      </c>
      <c r="V139">
        <f t="shared" si="74"/>
        <v>0</v>
      </c>
      <c r="W139">
        <f t="shared" si="75"/>
        <v>0</v>
      </c>
      <c r="X139">
        <f t="shared" si="93"/>
        <v>0</v>
      </c>
      <c r="AA139">
        <f t="shared" si="77"/>
        <v>0</v>
      </c>
      <c r="AB139" t="e">
        <f t="shared" si="78"/>
        <v>#DIV/0!</v>
      </c>
      <c r="AC139" t="e">
        <f t="shared" si="89"/>
        <v>#DIV/0!</v>
      </c>
      <c r="AE139">
        <f t="shared" si="94"/>
        <v>0</v>
      </c>
      <c r="AF139">
        <f t="shared" si="95"/>
        <v>0</v>
      </c>
    </row>
    <row r="140" spans="1:32" x14ac:dyDescent="0.25">
      <c r="N140">
        <f t="shared" si="71"/>
        <v>0</v>
      </c>
      <c r="R140">
        <f t="shared" si="72"/>
        <v>0</v>
      </c>
      <c r="U140">
        <f t="shared" si="73"/>
        <v>0</v>
      </c>
      <c r="V140">
        <f t="shared" si="74"/>
        <v>0</v>
      </c>
      <c r="W140">
        <f t="shared" si="75"/>
        <v>0</v>
      </c>
      <c r="X140">
        <f t="shared" si="93"/>
        <v>0</v>
      </c>
      <c r="AA140">
        <f t="shared" si="77"/>
        <v>0</v>
      </c>
      <c r="AB140" t="e">
        <f t="shared" si="78"/>
        <v>#DIV/0!</v>
      </c>
      <c r="AC140" t="e">
        <f t="shared" si="89"/>
        <v>#DIV/0!</v>
      </c>
      <c r="AE140">
        <f t="shared" si="94"/>
        <v>0</v>
      </c>
      <c r="AF140">
        <f t="shared" si="95"/>
        <v>0</v>
      </c>
    </row>
    <row r="141" spans="1:32" x14ac:dyDescent="0.25">
      <c r="A141" t="s">
        <v>309</v>
      </c>
      <c r="B141" t="s">
        <v>963</v>
      </c>
      <c r="C141" t="s">
        <v>310</v>
      </c>
      <c r="D141">
        <v>790000</v>
      </c>
      <c r="E141" t="s">
        <v>311</v>
      </c>
      <c r="F141" t="s">
        <v>312</v>
      </c>
      <c r="H141" t="s">
        <v>313</v>
      </c>
      <c r="K141">
        <v>1120</v>
      </c>
      <c r="N141">
        <f t="shared" si="71"/>
        <v>0</v>
      </c>
      <c r="R141">
        <f t="shared" si="72"/>
        <v>0</v>
      </c>
      <c r="U141">
        <f t="shared" si="73"/>
        <v>0</v>
      </c>
      <c r="V141">
        <f t="shared" si="74"/>
        <v>0</v>
      </c>
      <c r="W141">
        <f t="shared" si="75"/>
        <v>0</v>
      </c>
      <c r="X141">
        <f t="shared" si="93"/>
        <v>0</v>
      </c>
      <c r="Y141">
        <v>5320</v>
      </c>
      <c r="Z141">
        <v>995</v>
      </c>
      <c r="AA141">
        <f t="shared" si="77"/>
        <v>6315</v>
      </c>
      <c r="AB141">
        <f t="shared" si="78"/>
        <v>-7.9936708860759501E-3</v>
      </c>
      <c r="AC141" t="e">
        <f t="shared" si="89"/>
        <v>#VALUE!</v>
      </c>
      <c r="AE141">
        <f t="shared" si="94"/>
        <v>526.25</v>
      </c>
      <c r="AF141">
        <f t="shared" si="95"/>
        <v>-526.25</v>
      </c>
    </row>
    <row r="142" spans="1:32" x14ac:dyDescent="0.25">
      <c r="B142" t="s">
        <v>963</v>
      </c>
      <c r="C142" t="s">
        <v>314</v>
      </c>
      <c r="D142">
        <v>660000</v>
      </c>
      <c r="E142" t="s">
        <v>217</v>
      </c>
      <c r="F142" t="s">
        <v>312</v>
      </c>
      <c r="H142" t="s">
        <v>315</v>
      </c>
      <c r="K142">
        <v>1288</v>
      </c>
      <c r="N142">
        <f t="shared" si="71"/>
        <v>0</v>
      </c>
      <c r="R142">
        <f t="shared" si="72"/>
        <v>0</v>
      </c>
      <c r="U142">
        <f t="shared" si="73"/>
        <v>0</v>
      </c>
      <c r="V142">
        <f t="shared" si="74"/>
        <v>0</v>
      </c>
      <c r="W142">
        <f t="shared" si="75"/>
        <v>0</v>
      </c>
      <c r="X142">
        <f t="shared" si="93"/>
        <v>0</v>
      </c>
      <c r="Z142">
        <v>493</v>
      </c>
      <c r="AA142">
        <f t="shared" si="77"/>
        <v>493</v>
      </c>
      <c r="AB142">
        <f t="shared" si="78"/>
        <v>-7.4696969696969701E-4</v>
      </c>
      <c r="AC142" t="e">
        <f t="shared" si="89"/>
        <v>#VALUE!</v>
      </c>
      <c r="AE142">
        <f t="shared" si="94"/>
        <v>41.083333333333336</v>
      </c>
      <c r="AF142">
        <f t="shared" si="95"/>
        <v>-41.083333333333336</v>
      </c>
    </row>
    <row r="143" spans="1:32" x14ac:dyDescent="0.25">
      <c r="B143" t="s">
        <v>963</v>
      </c>
      <c r="C143" t="s">
        <v>316</v>
      </c>
      <c r="D143">
        <v>645000</v>
      </c>
      <c r="E143" t="s">
        <v>217</v>
      </c>
      <c r="F143" t="s">
        <v>312</v>
      </c>
      <c r="H143" t="s">
        <v>317</v>
      </c>
      <c r="N143">
        <f t="shared" si="71"/>
        <v>0</v>
      </c>
      <c r="R143">
        <f t="shared" si="72"/>
        <v>0</v>
      </c>
      <c r="U143">
        <f t="shared" si="73"/>
        <v>0</v>
      </c>
      <c r="V143">
        <f t="shared" si="74"/>
        <v>0</v>
      </c>
      <c r="W143">
        <f t="shared" si="75"/>
        <v>0</v>
      </c>
      <c r="X143">
        <f t="shared" si="93"/>
        <v>0</v>
      </c>
      <c r="Y143">
        <v>7160</v>
      </c>
      <c r="Z143">
        <v>919</v>
      </c>
      <c r="AA143">
        <f t="shared" si="77"/>
        <v>8079</v>
      </c>
      <c r="AB143">
        <f t="shared" si="78"/>
        <v>-1.2525581395348838E-2</v>
      </c>
      <c r="AC143" t="e">
        <f t="shared" si="89"/>
        <v>#VALUE!</v>
      </c>
      <c r="AE143">
        <f t="shared" si="94"/>
        <v>673.25</v>
      </c>
      <c r="AF143">
        <f t="shared" si="95"/>
        <v>-673.25</v>
      </c>
    </row>
    <row r="145" spans="1:32" x14ac:dyDescent="0.25">
      <c r="B145" t="s">
        <v>963</v>
      </c>
      <c r="C145" t="s">
        <v>318</v>
      </c>
      <c r="D145">
        <v>690000</v>
      </c>
      <c r="F145" t="s">
        <v>319</v>
      </c>
      <c r="H145" t="s">
        <v>320</v>
      </c>
      <c r="K145">
        <v>1020</v>
      </c>
      <c r="N145">
        <f t="shared" ref="N145:N151" si="96">M145*12</f>
        <v>0</v>
      </c>
      <c r="R145">
        <f t="shared" ref="R145:R151" si="97">Q145*12</f>
        <v>0</v>
      </c>
      <c r="U145">
        <f t="shared" ref="U145:U151" si="98">T145*12</f>
        <v>0</v>
      </c>
      <c r="V145">
        <f t="shared" ref="V145:V151" si="99">N145+R145+U145</f>
        <v>0</v>
      </c>
      <c r="W145">
        <f t="shared" ref="W145:W151" si="100">V145/12</f>
        <v>0</v>
      </c>
      <c r="X145">
        <f t="shared" ref="X145:X151" si="101">W145*12</f>
        <v>0</v>
      </c>
      <c r="Y145">
        <v>6261</v>
      </c>
      <c r="Z145">
        <v>846</v>
      </c>
      <c r="AA145">
        <f t="shared" ref="AA145:AA151" si="102">Y145+Z145</f>
        <v>7107</v>
      </c>
      <c r="AB145">
        <f t="shared" ref="AB145:AB151" si="103">(V145-AA145+(S145*12))/D145</f>
        <v>-1.03E-2</v>
      </c>
      <c r="AC145" t="e">
        <f t="shared" ref="AC145:AC151" si="104">(X145-AA145)/E145</f>
        <v>#DIV/0!</v>
      </c>
      <c r="AE145">
        <f t="shared" ref="AE145:AE151" si="105">AA145/12</f>
        <v>592.25</v>
      </c>
      <c r="AF145">
        <f t="shared" ref="AF145:AF151" si="106">W145-AD145-AE145</f>
        <v>-592.25</v>
      </c>
    </row>
    <row r="146" spans="1:32" x14ac:dyDescent="0.25">
      <c r="B146" t="s">
        <v>963</v>
      </c>
      <c r="C146" t="s">
        <v>321</v>
      </c>
      <c r="D146">
        <v>790000</v>
      </c>
      <c r="F146" t="s">
        <v>322</v>
      </c>
      <c r="H146" t="s">
        <v>320</v>
      </c>
      <c r="K146">
        <v>1057</v>
      </c>
      <c r="N146">
        <f t="shared" si="96"/>
        <v>0</v>
      </c>
      <c r="R146">
        <f t="shared" si="97"/>
        <v>0</v>
      </c>
      <c r="U146">
        <f t="shared" si="98"/>
        <v>0</v>
      </c>
      <c r="V146">
        <f t="shared" si="99"/>
        <v>0</v>
      </c>
      <c r="W146">
        <f t="shared" si="100"/>
        <v>0</v>
      </c>
      <c r="X146">
        <f t="shared" si="101"/>
        <v>0</v>
      </c>
      <c r="Y146">
        <v>5502</v>
      </c>
      <c r="Z146">
        <v>878</v>
      </c>
      <c r="AA146">
        <f t="shared" si="102"/>
        <v>6380</v>
      </c>
      <c r="AB146">
        <f t="shared" si="103"/>
        <v>-8.0759493670886084E-3</v>
      </c>
      <c r="AC146" t="e">
        <f t="shared" si="104"/>
        <v>#DIV/0!</v>
      </c>
      <c r="AE146">
        <f t="shared" si="105"/>
        <v>531.66666666666663</v>
      </c>
      <c r="AF146">
        <f t="shared" si="106"/>
        <v>-531.66666666666663</v>
      </c>
    </row>
    <row r="147" spans="1:32" x14ac:dyDescent="0.25">
      <c r="B147" t="s">
        <v>963</v>
      </c>
      <c r="C147" t="s">
        <v>323</v>
      </c>
      <c r="D147">
        <v>800000</v>
      </c>
      <c r="F147" t="s">
        <v>319</v>
      </c>
      <c r="H147" t="s">
        <v>324</v>
      </c>
      <c r="K147">
        <v>1200</v>
      </c>
      <c r="N147">
        <f t="shared" si="96"/>
        <v>0</v>
      </c>
      <c r="R147">
        <f t="shared" si="97"/>
        <v>0</v>
      </c>
      <c r="U147">
        <f t="shared" si="98"/>
        <v>0</v>
      </c>
      <c r="V147">
        <f t="shared" si="99"/>
        <v>0</v>
      </c>
      <c r="W147">
        <f t="shared" si="100"/>
        <v>0</v>
      </c>
      <c r="X147">
        <f t="shared" si="101"/>
        <v>0</v>
      </c>
      <c r="Y147">
        <v>5117.4399999999996</v>
      </c>
      <c r="Z147">
        <v>846</v>
      </c>
      <c r="AA147">
        <f t="shared" si="102"/>
        <v>5963.44</v>
      </c>
      <c r="AB147">
        <f t="shared" si="103"/>
        <v>-7.4542999999999996E-3</v>
      </c>
      <c r="AC147" t="e">
        <f t="shared" si="104"/>
        <v>#DIV/0!</v>
      </c>
      <c r="AE147">
        <f t="shared" si="105"/>
        <v>496.95333333333332</v>
      </c>
      <c r="AF147">
        <f t="shared" si="106"/>
        <v>-496.95333333333332</v>
      </c>
    </row>
    <row r="148" spans="1:32" x14ac:dyDescent="0.25">
      <c r="B148" t="s">
        <v>963</v>
      </c>
      <c r="C148" t="s">
        <v>325</v>
      </c>
      <c r="D148">
        <v>675000</v>
      </c>
      <c r="F148" t="s">
        <v>326</v>
      </c>
      <c r="H148" t="s">
        <v>327</v>
      </c>
      <c r="K148">
        <v>1000</v>
      </c>
      <c r="N148">
        <f t="shared" si="96"/>
        <v>0</v>
      </c>
      <c r="R148">
        <f t="shared" si="97"/>
        <v>0</v>
      </c>
      <c r="U148">
        <f t="shared" si="98"/>
        <v>0</v>
      </c>
      <c r="V148">
        <f t="shared" si="99"/>
        <v>0</v>
      </c>
      <c r="W148">
        <f t="shared" si="100"/>
        <v>0</v>
      </c>
      <c r="X148">
        <f t="shared" si="101"/>
        <v>0</v>
      </c>
      <c r="Z148">
        <v>991</v>
      </c>
      <c r="AA148">
        <f t="shared" si="102"/>
        <v>991</v>
      </c>
      <c r="AB148">
        <f t="shared" si="103"/>
        <v>-1.4681481481481481E-3</v>
      </c>
      <c r="AC148" t="e">
        <f t="shared" si="104"/>
        <v>#DIV/0!</v>
      </c>
      <c r="AE148">
        <f t="shared" si="105"/>
        <v>82.583333333333329</v>
      </c>
      <c r="AF148">
        <f t="shared" si="106"/>
        <v>-82.583333333333329</v>
      </c>
    </row>
    <row r="149" spans="1:32" x14ac:dyDescent="0.25">
      <c r="B149" t="s">
        <v>963</v>
      </c>
      <c r="C149" t="s">
        <v>328</v>
      </c>
      <c r="D149">
        <v>765000</v>
      </c>
      <c r="F149" t="s">
        <v>329</v>
      </c>
      <c r="H149" t="s">
        <v>330</v>
      </c>
      <c r="K149">
        <v>1000</v>
      </c>
      <c r="N149">
        <f t="shared" si="96"/>
        <v>0</v>
      </c>
      <c r="R149">
        <f t="shared" si="97"/>
        <v>0</v>
      </c>
      <c r="U149">
        <f t="shared" si="98"/>
        <v>0</v>
      </c>
      <c r="V149">
        <f t="shared" si="99"/>
        <v>0</v>
      </c>
      <c r="W149">
        <f t="shared" si="100"/>
        <v>0</v>
      </c>
      <c r="X149">
        <f t="shared" si="101"/>
        <v>0</v>
      </c>
      <c r="Z149">
        <v>864</v>
      </c>
      <c r="AA149">
        <f t="shared" si="102"/>
        <v>864</v>
      </c>
      <c r="AB149">
        <f t="shared" si="103"/>
        <v>-1.1294117647058823E-3</v>
      </c>
      <c r="AC149" t="e">
        <f t="shared" si="104"/>
        <v>#DIV/0!</v>
      </c>
      <c r="AE149">
        <f t="shared" si="105"/>
        <v>72</v>
      </c>
      <c r="AF149">
        <f t="shared" si="106"/>
        <v>-72</v>
      </c>
    </row>
    <row r="150" spans="1:32" x14ac:dyDescent="0.25">
      <c r="N150">
        <f t="shared" si="96"/>
        <v>0</v>
      </c>
      <c r="R150">
        <f t="shared" si="97"/>
        <v>0</v>
      </c>
      <c r="U150">
        <f t="shared" si="98"/>
        <v>0</v>
      </c>
      <c r="V150">
        <f t="shared" si="99"/>
        <v>0</v>
      </c>
      <c r="W150">
        <f t="shared" si="100"/>
        <v>0</v>
      </c>
      <c r="X150">
        <f t="shared" si="101"/>
        <v>0</v>
      </c>
      <c r="AA150">
        <f t="shared" si="102"/>
        <v>0</v>
      </c>
      <c r="AB150" t="e">
        <f t="shared" si="103"/>
        <v>#DIV/0!</v>
      </c>
      <c r="AC150" t="e">
        <f t="shared" si="104"/>
        <v>#DIV/0!</v>
      </c>
      <c r="AE150">
        <f t="shared" si="105"/>
        <v>0</v>
      </c>
      <c r="AF150">
        <f t="shared" si="106"/>
        <v>0</v>
      </c>
    </row>
    <row r="151" spans="1:32" x14ac:dyDescent="0.25">
      <c r="N151">
        <f t="shared" si="96"/>
        <v>0</v>
      </c>
      <c r="R151">
        <f t="shared" si="97"/>
        <v>0</v>
      </c>
      <c r="U151">
        <f t="shared" si="98"/>
        <v>0</v>
      </c>
      <c r="V151">
        <f t="shared" si="99"/>
        <v>0</v>
      </c>
      <c r="W151">
        <f t="shared" si="100"/>
        <v>0</v>
      </c>
      <c r="X151">
        <f t="shared" si="101"/>
        <v>0</v>
      </c>
      <c r="AA151">
        <f t="shared" si="102"/>
        <v>0</v>
      </c>
      <c r="AB151" t="e">
        <f t="shared" si="103"/>
        <v>#DIV/0!</v>
      </c>
      <c r="AC151" t="e">
        <f t="shared" si="104"/>
        <v>#DIV/0!</v>
      </c>
      <c r="AE151">
        <f t="shared" si="105"/>
        <v>0</v>
      </c>
      <c r="AF151">
        <f t="shared" si="106"/>
        <v>0</v>
      </c>
    </row>
    <row r="152" spans="1:32" x14ac:dyDescent="0.25">
      <c r="A152" t="s">
        <v>331</v>
      </c>
    </row>
    <row r="153" spans="1:32" x14ac:dyDescent="0.25">
      <c r="A153" t="s">
        <v>76</v>
      </c>
      <c r="B153" t="s">
        <v>963</v>
      </c>
      <c r="C153" t="s">
        <v>332</v>
      </c>
      <c r="D153">
        <v>1500000</v>
      </c>
      <c r="F153" t="s">
        <v>333</v>
      </c>
      <c r="H153" t="s">
        <v>334</v>
      </c>
      <c r="K153">
        <v>3656</v>
      </c>
      <c r="N153">
        <f t="shared" ref="N153:N172" si="107">M153*12</f>
        <v>0</v>
      </c>
      <c r="O153">
        <v>3</v>
      </c>
      <c r="P153">
        <v>8</v>
      </c>
      <c r="R153">
        <f t="shared" ref="R153:R202" si="108">Q153*12</f>
        <v>0</v>
      </c>
      <c r="U153">
        <f t="shared" ref="U153:U193" si="109">T153*12</f>
        <v>0</v>
      </c>
      <c r="V153">
        <f t="shared" ref="V153:V193" si="110">N153+R153+U153</f>
        <v>0</v>
      </c>
      <c r="W153">
        <f t="shared" ref="W153:W193" si="111">V153/12</f>
        <v>0</v>
      </c>
      <c r="X153">
        <f t="shared" ref="X153:X202" si="112">W153*12</f>
        <v>0</v>
      </c>
      <c r="AA153">
        <f t="shared" ref="AA153:AA193" si="113">Y153+Z153</f>
        <v>0</v>
      </c>
      <c r="AB153">
        <f t="shared" ref="AB153:AB193" si="114">(V153-AA153+(S153*12))/D153</f>
        <v>0</v>
      </c>
      <c r="AC153" t="e">
        <f>(X153-AA153)/E153</f>
        <v>#DIV/0!</v>
      </c>
      <c r="AE153">
        <f t="shared" ref="AE153:AE158" si="115">AA153/12</f>
        <v>0</v>
      </c>
      <c r="AF153">
        <f t="shared" ref="AF153:AF158" si="116">W153-AD153-AE153</f>
        <v>0</v>
      </c>
    </row>
    <row r="154" spans="1:32" x14ac:dyDescent="0.25">
      <c r="B154" t="s">
        <v>963</v>
      </c>
      <c r="C154" t="s">
        <v>335</v>
      </c>
      <c r="D154">
        <v>1388000</v>
      </c>
      <c r="E154" t="s">
        <v>336</v>
      </c>
      <c r="L154">
        <v>1</v>
      </c>
      <c r="M154">
        <f>30300/12</f>
        <v>2525</v>
      </c>
      <c r="N154">
        <f t="shared" si="107"/>
        <v>30300</v>
      </c>
      <c r="O154">
        <v>3</v>
      </c>
      <c r="R154">
        <f t="shared" si="108"/>
        <v>0</v>
      </c>
      <c r="U154">
        <f t="shared" si="109"/>
        <v>0</v>
      </c>
      <c r="V154">
        <f t="shared" si="110"/>
        <v>30300</v>
      </c>
      <c r="W154">
        <f t="shared" si="111"/>
        <v>2525</v>
      </c>
      <c r="X154">
        <f t="shared" si="112"/>
        <v>30300</v>
      </c>
      <c r="Y154">
        <f>10800</f>
        <v>10800</v>
      </c>
      <c r="AA154">
        <f t="shared" si="113"/>
        <v>10800</v>
      </c>
      <c r="AB154">
        <f t="shared" si="114"/>
        <v>1.4048991354466859E-2</v>
      </c>
      <c r="AC154" t="e">
        <f>(X154-AA154)/E154</f>
        <v>#VALUE!</v>
      </c>
      <c r="AE154">
        <f t="shared" si="115"/>
        <v>900</v>
      </c>
      <c r="AF154">
        <f t="shared" si="116"/>
        <v>1625</v>
      </c>
    </row>
    <row r="155" spans="1:32" x14ac:dyDescent="0.25">
      <c r="B155" t="s">
        <v>963</v>
      </c>
      <c r="C155" t="s">
        <v>337</v>
      </c>
      <c r="D155">
        <v>1400000</v>
      </c>
      <c r="E155" t="s">
        <v>338</v>
      </c>
      <c r="F155" t="s">
        <v>339</v>
      </c>
      <c r="G155">
        <v>44538</v>
      </c>
      <c r="H155" t="s">
        <v>340</v>
      </c>
      <c r="I155" t="s">
        <v>341</v>
      </c>
      <c r="N155">
        <f t="shared" si="107"/>
        <v>0</v>
      </c>
      <c r="O155">
        <v>3</v>
      </c>
      <c r="P155">
        <v>5</v>
      </c>
      <c r="Q155">
        <f>2100+1300+1300+400</f>
        <v>5100</v>
      </c>
      <c r="R155">
        <f t="shared" si="108"/>
        <v>61200</v>
      </c>
      <c r="S155">
        <v>2</v>
      </c>
      <c r="U155">
        <f t="shared" si="109"/>
        <v>0</v>
      </c>
      <c r="V155">
        <f t="shared" si="110"/>
        <v>61200</v>
      </c>
      <c r="W155">
        <f t="shared" si="111"/>
        <v>5100</v>
      </c>
      <c r="X155">
        <f t="shared" si="112"/>
        <v>61200</v>
      </c>
      <c r="Y155">
        <v>7452</v>
      </c>
      <c r="Z155">
        <v>10000</v>
      </c>
      <c r="AA155">
        <f t="shared" si="113"/>
        <v>17452</v>
      </c>
      <c r="AB155">
        <f t="shared" si="114"/>
        <v>3.1265714285714286E-2</v>
      </c>
      <c r="AC155" t="e">
        <f>(X155-AA155)/E155</f>
        <v>#VALUE!</v>
      </c>
      <c r="AE155">
        <f t="shared" si="115"/>
        <v>1454.3333333333333</v>
      </c>
      <c r="AF155">
        <f t="shared" si="116"/>
        <v>3645.666666666667</v>
      </c>
    </row>
    <row r="156" spans="1:32" x14ac:dyDescent="0.25">
      <c r="A156" t="s">
        <v>76</v>
      </c>
      <c r="B156" t="s">
        <v>959</v>
      </c>
      <c r="C156" t="s">
        <v>342</v>
      </c>
      <c r="D156">
        <v>1400000</v>
      </c>
      <c r="F156" t="s">
        <v>343</v>
      </c>
      <c r="N156">
        <f t="shared" si="107"/>
        <v>0</v>
      </c>
      <c r="O156">
        <v>3</v>
      </c>
      <c r="P156">
        <v>8</v>
      </c>
      <c r="R156">
        <f t="shared" si="108"/>
        <v>0</v>
      </c>
      <c r="U156">
        <f t="shared" si="109"/>
        <v>0</v>
      </c>
      <c r="V156">
        <f t="shared" si="110"/>
        <v>0</v>
      </c>
      <c r="W156">
        <f t="shared" si="111"/>
        <v>0</v>
      </c>
      <c r="X156">
        <f t="shared" si="112"/>
        <v>0</v>
      </c>
      <c r="AA156">
        <f t="shared" si="113"/>
        <v>0</v>
      </c>
      <c r="AB156">
        <f t="shared" si="114"/>
        <v>0</v>
      </c>
      <c r="AC156" t="e">
        <f>(X156-AA156)/F156</f>
        <v>#VALUE!</v>
      </c>
      <c r="AE156">
        <f t="shared" si="115"/>
        <v>0</v>
      </c>
      <c r="AF156">
        <f t="shared" si="116"/>
        <v>0</v>
      </c>
    </row>
    <row r="157" spans="1:32" x14ac:dyDescent="0.25">
      <c r="B157" t="s">
        <v>959</v>
      </c>
      <c r="C157" t="s">
        <v>344</v>
      </c>
      <c r="D157">
        <v>1400000</v>
      </c>
      <c r="F157" t="s">
        <v>345</v>
      </c>
      <c r="G157" t="s">
        <v>346</v>
      </c>
      <c r="H157" t="s">
        <v>347</v>
      </c>
      <c r="J157">
        <v>1800</v>
      </c>
      <c r="K157">
        <v>4800</v>
      </c>
      <c r="N157">
        <f t="shared" si="107"/>
        <v>0</v>
      </c>
      <c r="O157">
        <v>3</v>
      </c>
      <c r="P157">
        <v>6</v>
      </c>
      <c r="R157">
        <f t="shared" si="108"/>
        <v>0</v>
      </c>
      <c r="U157">
        <f t="shared" si="109"/>
        <v>0</v>
      </c>
      <c r="V157">
        <f t="shared" si="110"/>
        <v>0</v>
      </c>
      <c r="W157">
        <f t="shared" si="111"/>
        <v>0</v>
      </c>
      <c r="X157">
        <f t="shared" si="112"/>
        <v>0</v>
      </c>
      <c r="Y157">
        <v>6224</v>
      </c>
      <c r="AA157">
        <f t="shared" si="113"/>
        <v>6224</v>
      </c>
      <c r="AB157">
        <f t="shared" si="114"/>
        <v>-4.4457142857142855E-3</v>
      </c>
      <c r="AC157" t="e">
        <f>(X157-AA157)/E157</f>
        <v>#DIV/0!</v>
      </c>
      <c r="AE157">
        <f t="shared" si="115"/>
        <v>518.66666666666663</v>
      </c>
      <c r="AF157">
        <f t="shared" si="116"/>
        <v>-518.66666666666663</v>
      </c>
    </row>
    <row r="158" spans="1:32" x14ac:dyDescent="0.25">
      <c r="B158" t="s">
        <v>963</v>
      </c>
      <c r="C158" t="s">
        <v>348</v>
      </c>
      <c r="D158">
        <v>1499000</v>
      </c>
      <c r="E158" t="s">
        <v>349</v>
      </c>
      <c r="F158" t="s">
        <v>169</v>
      </c>
      <c r="H158" t="s">
        <v>350</v>
      </c>
      <c r="J158" t="s">
        <v>351</v>
      </c>
      <c r="K158">
        <v>4560</v>
      </c>
      <c r="L158">
        <v>1</v>
      </c>
      <c r="N158">
        <f t="shared" si="107"/>
        <v>0</v>
      </c>
      <c r="O158">
        <v>2</v>
      </c>
      <c r="P158">
        <v>6</v>
      </c>
      <c r="Q158">
        <f>2300+2300</f>
        <v>4600</v>
      </c>
      <c r="R158">
        <f t="shared" si="108"/>
        <v>55200</v>
      </c>
      <c r="U158">
        <f t="shared" si="109"/>
        <v>0</v>
      </c>
      <c r="V158">
        <f t="shared" si="110"/>
        <v>55200</v>
      </c>
      <c r="W158">
        <f t="shared" si="111"/>
        <v>4600</v>
      </c>
      <c r="X158">
        <f t="shared" si="112"/>
        <v>55200</v>
      </c>
      <c r="Y158">
        <v>7733</v>
      </c>
      <c r="Z158">
        <v>10000</v>
      </c>
      <c r="AA158">
        <f t="shared" si="113"/>
        <v>17733</v>
      </c>
      <c r="AB158">
        <f t="shared" si="114"/>
        <v>2.499466310873916E-2</v>
      </c>
      <c r="AC158" t="e">
        <f>(X158-AA158)/E158</f>
        <v>#VALUE!</v>
      </c>
      <c r="AE158">
        <f t="shared" si="115"/>
        <v>1477.75</v>
      </c>
      <c r="AF158">
        <f t="shared" si="116"/>
        <v>3122.25</v>
      </c>
    </row>
    <row r="159" spans="1:32" x14ac:dyDescent="0.25">
      <c r="B159" t="s">
        <v>963</v>
      </c>
      <c r="C159" t="s">
        <v>352</v>
      </c>
      <c r="D159">
        <v>1588000</v>
      </c>
      <c r="F159" t="s">
        <v>353</v>
      </c>
      <c r="H159" t="s">
        <v>354</v>
      </c>
      <c r="L159">
        <v>1</v>
      </c>
      <c r="N159">
        <f t="shared" si="107"/>
        <v>0</v>
      </c>
      <c r="O159">
        <v>2</v>
      </c>
      <c r="P159">
        <v>4</v>
      </c>
      <c r="R159">
        <f t="shared" si="108"/>
        <v>0</v>
      </c>
      <c r="U159">
        <f t="shared" si="109"/>
        <v>0</v>
      </c>
      <c r="V159">
        <f t="shared" si="110"/>
        <v>0</v>
      </c>
      <c r="W159">
        <f t="shared" si="111"/>
        <v>0</v>
      </c>
      <c r="X159">
        <f t="shared" si="112"/>
        <v>0</v>
      </c>
      <c r="Y159">
        <v>8025</v>
      </c>
      <c r="Z159">
        <v>10000</v>
      </c>
      <c r="AA159">
        <f t="shared" si="113"/>
        <v>18025</v>
      </c>
      <c r="AB159">
        <f t="shared" si="114"/>
        <v>-1.1350755667506297E-2</v>
      </c>
      <c r="AC159" t="e">
        <f>(X159-AA159)/F159</f>
        <v>#VALUE!</v>
      </c>
    </row>
    <row r="160" spans="1:32" x14ac:dyDescent="0.25">
      <c r="B160" t="s">
        <v>959</v>
      </c>
      <c r="C160" t="s">
        <v>355</v>
      </c>
      <c r="D160">
        <v>1588000</v>
      </c>
      <c r="E160" t="s">
        <v>356</v>
      </c>
      <c r="F160" t="s">
        <v>345</v>
      </c>
      <c r="H160" t="s">
        <v>357</v>
      </c>
      <c r="K160">
        <v>3084</v>
      </c>
      <c r="N160">
        <f t="shared" si="107"/>
        <v>0</v>
      </c>
      <c r="O160">
        <v>3</v>
      </c>
      <c r="P160">
        <v>8</v>
      </c>
      <c r="Q160">
        <f>1475+1675</f>
        <v>3150</v>
      </c>
      <c r="R160">
        <f t="shared" si="108"/>
        <v>37800</v>
      </c>
      <c r="U160">
        <f t="shared" si="109"/>
        <v>0</v>
      </c>
      <c r="V160">
        <f t="shared" si="110"/>
        <v>37800</v>
      </c>
      <c r="W160">
        <f t="shared" si="111"/>
        <v>3150</v>
      </c>
      <c r="X160">
        <f t="shared" si="112"/>
        <v>37800</v>
      </c>
      <c r="Y160">
        <v>5175</v>
      </c>
      <c r="Z160">
        <v>10000</v>
      </c>
      <c r="AA160">
        <f t="shared" si="113"/>
        <v>15175</v>
      </c>
      <c r="AB160">
        <f t="shared" si="114"/>
        <v>1.4247481108312343E-2</v>
      </c>
      <c r="AC160" t="e">
        <f t="shared" ref="AC160:AC193" si="117">(X160-AA160)/E160</f>
        <v>#VALUE!</v>
      </c>
      <c r="AE160">
        <f t="shared" ref="AE160:AE167" si="118">AA160/12</f>
        <v>1264.5833333333333</v>
      </c>
      <c r="AF160">
        <f t="shared" ref="AF160:AF167" si="119">W160-AD160-AE160</f>
        <v>1885.4166666666667</v>
      </c>
    </row>
    <row r="161" spans="1:32" x14ac:dyDescent="0.25">
      <c r="A161" t="s">
        <v>64</v>
      </c>
      <c r="B161" t="s">
        <v>963</v>
      </c>
      <c r="C161" t="s">
        <v>358</v>
      </c>
      <c r="D161">
        <v>1750000</v>
      </c>
      <c r="H161" t="s">
        <v>359</v>
      </c>
      <c r="N161">
        <f>M161*12</f>
        <v>0</v>
      </c>
      <c r="O161">
        <v>3</v>
      </c>
      <c r="P161">
        <v>6</v>
      </c>
      <c r="Q161">
        <f>2125+2800+2400</f>
        <v>7325</v>
      </c>
      <c r="R161">
        <f>Q161*12</f>
        <v>87900</v>
      </c>
      <c r="U161">
        <f>T161*12</f>
        <v>0</v>
      </c>
      <c r="V161">
        <f>N161+R161+U161</f>
        <v>87900</v>
      </c>
      <c r="W161">
        <f>V161/12</f>
        <v>7325</v>
      </c>
      <c r="X161">
        <f>W161*12</f>
        <v>87900</v>
      </c>
      <c r="Y161">
        <v>10149</v>
      </c>
      <c r="Z161">
        <v>12000</v>
      </c>
      <c r="AA161">
        <f>Y161+Z161</f>
        <v>22149</v>
      </c>
      <c r="AB161">
        <f>(V161-AA161+(S161*12))/D161</f>
        <v>3.7572000000000001E-2</v>
      </c>
      <c r="AC161" t="e">
        <f t="shared" si="117"/>
        <v>#DIV/0!</v>
      </c>
      <c r="AE161">
        <f>AA161/12</f>
        <v>1845.75</v>
      </c>
      <c r="AF161">
        <f>W161-AD161-AE161</f>
        <v>5479.25</v>
      </c>
    </row>
    <row r="162" spans="1:32" x14ac:dyDescent="0.25">
      <c r="A162" t="s">
        <v>64</v>
      </c>
      <c r="B162" t="s">
        <v>959</v>
      </c>
      <c r="C162" t="s">
        <v>361</v>
      </c>
      <c r="D162">
        <v>1900000</v>
      </c>
      <c r="L162">
        <v>1</v>
      </c>
      <c r="N162">
        <f t="shared" si="107"/>
        <v>0</v>
      </c>
      <c r="O162">
        <v>2</v>
      </c>
      <c r="R162">
        <f t="shared" si="108"/>
        <v>0</v>
      </c>
      <c r="U162">
        <f t="shared" si="109"/>
        <v>0</v>
      </c>
      <c r="V162">
        <f t="shared" si="110"/>
        <v>0</v>
      </c>
      <c r="W162">
        <f t="shared" si="111"/>
        <v>0</v>
      </c>
      <c r="X162">
        <f t="shared" si="112"/>
        <v>0</v>
      </c>
      <c r="AA162">
        <f t="shared" si="113"/>
        <v>0</v>
      </c>
      <c r="AB162">
        <f t="shared" si="114"/>
        <v>0</v>
      </c>
      <c r="AC162" t="e">
        <f t="shared" si="117"/>
        <v>#DIV/0!</v>
      </c>
      <c r="AE162">
        <f t="shared" si="118"/>
        <v>0</v>
      </c>
      <c r="AF162">
        <f t="shared" si="119"/>
        <v>0</v>
      </c>
    </row>
    <row r="163" spans="1:32" x14ac:dyDescent="0.25">
      <c r="A163" t="s">
        <v>76</v>
      </c>
      <c r="B163" t="s">
        <v>959</v>
      </c>
      <c r="C163" t="s">
        <v>362</v>
      </c>
      <c r="D163">
        <v>2000000</v>
      </c>
      <c r="L163">
        <v>1</v>
      </c>
      <c r="N163">
        <f>M163*12</f>
        <v>0</v>
      </c>
      <c r="O163">
        <v>2</v>
      </c>
      <c r="R163">
        <f>Q163*12</f>
        <v>0</v>
      </c>
      <c r="U163">
        <f>T163*12</f>
        <v>0</v>
      </c>
      <c r="V163">
        <f>N163+R163+U163</f>
        <v>0</v>
      </c>
      <c r="W163">
        <f>V163/12</f>
        <v>0</v>
      </c>
      <c r="X163">
        <f>W163*12</f>
        <v>0</v>
      </c>
      <c r="Y163">
        <v>2067</v>
      </c>
      <c r="AA163">
        <f>Y163+Z163</f>
        <v>2067</v>
      </c>
      <c r="AB163">
        <f>(V163-AA163+(S163*12))/D163</f>
        <v>-1.0334999999999999E-3</v>
      </c>
      <c r="AC163" t="e">
        <f t="shared" si="117"/>
        <v>#DIV/0!</v>
      </c>
      <c r="AE163">
        <f>AA163/12</f>
        <v>172.25</v>
      </c>
      <c r="AF163">
        <f>W163-AD163-AE163</f>
        <v>-172.25</v>
      </c>
    </row>
    <row r="164" spans="1:32" x14ac:dyDescent="0.25">
      <c r="A164" t="s">
        <v>64</v>
      </c>
      <c r="B164" t="s">
        <v>959</v>
      </c>
      <c r="C164" t="s">
        <v>172</v>
      </c>
      <c r="D164">
        <v>2115000</v>
      </c>
      <c r="N164">
        <f t="shared" si="107"/>
        <v>0</v>
      </c>
      <c r="O164">
        <v>5</v>
      </c>
      <c r="R164">
        <f t="shared" si="108"/>
        <v>0</v>
      </c>
      <c r="U164">
        <f t="shared" si="109"/>
        <v>0</v>
      </c>
      <c r="V164">
        <f t="shared" si="110"/>
        <v>0</v>
      </c>
      <c r="W164">
        <f t="shared" si="111"/>
        <v>0</v>
      </c>
      <c r="X164">
        <f t="shared" si="112"/>
        <v>0</v>
      </c>
      <c r="AA164">
        <f t="shared" si="113"/>
        <v>0</v>
      </c>
      <c r="AB164">
        <f t="shared" si="114"/>
        <v>0</v>
      </c>
      <c r="AC164" t="e">
        <f t="shared" si="117"/>
        <v>#DIV/0!</v>
      </c>
      <c r="AE164">
        <f t="shared" si="118"/>
        <v>0</v>
      </c>
      <c r="AF164">
        <f t="shared" si="119"/>
        <v>0</v>
      </c>
    </row>
    <row r="165" spans="1:32" x14ac:dyDescent="0.25">
      <c r="A165" t="s">
        <v>364</v>
      </c>
      <c r="B165" t="s">
        <v>959</v>
      </c>
      <c r="C165" t="s">
        <v>365</v>
      </c>
      <c r="D165" t="s">
        <v>366</v>
      </c>
      <c r="F165" t="s">
        <v>367</v>
      </c>
      <c r="H165" t="s">
        <v>368</v>
      </c>
      <c r="J165">
        <v>1325</v>
      </c>
      <c r="L165">
        <v>1</v>
      </c>
      <c r="N165">
        <f t="shared" si="107"/>
        <v>0</v>
      </c>
      <c r="O165">
        <v>2</v>
      </c>
      <c r="R165">
        <f t="shared" si="108"/>
        <v>0</v>
      </c>
      <c r="U165">
        <f t="shared" si="109"/>
        <v>0</v>
      </c>
      <c r="V165">
        <f t="shared" si="110"/>
        <v>0</v>
      </c>
      <c r="W165">
        <f t="shared" si="111"/>
        <v>0</v>
      </c>
      <c r="X165">
        <f t="shared" si="112"/>
        <v>0</v>
      </c>
      <c r="Y165">
        <v>3084</v>
      </c>
      <c r="AA165">
        <f t="shared" si="113"/>
        <v>3084</v>
      </c>
      <c r="AB165" t="e">
        <f t="shared" si="114"/>
        <v>#VALUE!</v>
      </c>
      <c r="AC165" t="e">
        <f t="shared" si="117"/>
        <v>#DIV/0!</v>
      </c>
      <c r="AE165">
        <f t="shared" si="118"/>
        <v>257</v>
      </c>
      <c r="AF165">
        <f t="shared" si="119"/>
        <v>-257</v>
      </c>
    </row>
    <row r="166" spans="1:32" x14ac:dyDescent="0.25">
      <c r="N166">
        <f t="shared" si="107"/>
        <v>0</v>
      </c>
      <c r="R166">
        <f t="shared" si="108"/>
        <v>0</v>
      </c>
      <c r="U166">
        <f t="shared" si="109"/>
        <v>0</v>
      </c>
      <c r="V166">
        <f t="shared" si="110"/>
        <v>0</v>
      </c>
      <c r="W166">
        <f t="shared" si="111"/>
        <v>0</v>
      </c>
      <c r="X166">
        <f t="shared" si="112"/>
        <v>0</v>
      </c>
      <c r="AA166">
        <f t="shared" si="113"/>
        <v>0</v>
      </c>
      <c r="AB166" t="e">
        <f t="shared" si="114"/>
        <v>#DIV/0!</v>
      </c>
      <c r="AC166" t="e">
        <f t="shared" si="117"/>
        <v>#DIV/0!</v>
      </c>
      <c r="AE166">
        <f t="shared" si="118"/>
        <v>0</v>
      </c>
      <c r="AF166">
        <f t="shared" si="119"/>
        <v>0</v>
      </c>
    </row>
    <row r="167" spans="1:32" x14ac:dyDescent="0.25">
      <c r="B167" t="s">
        <v>959</v>
      </c>
      <c r="C167" t="s">
        <v>369</v>
      </c>
      <c r="D167">
        <v>1500000</v>
      </c>
      <c r="E167" t="s">
        <v>370</v>
      </c>
      <c r="F167" t="s">
        <v>371</v>
      </c>
      <c r="G167">
        <v>44603</v>
      </c>
      <c r="H167" t="s">
        <v>372</v>
      </c>
      <c r="I167" t="s">
        <v>373</v>
      </c>
      <c r="J167" t="s">
        <v>230</v>
      </c>
      <c r="K167">
        <v>3106</v>
      </c>
      <c r="N167">
        <f t="shared" si="107"/>
        <v>0</v>
      </c>
      <c r="O167">
        <v>3</v>
      </c>
      <c r="P167">
        <v>8</v>
      </c>
      <c r="Q167">
        <f>78000/12</f>
        <v>6500</v>
      </c>
      <c r="R167">
        <f t="shared" si="108"/>
        <v>78000</v>
      </c>
      <c r="U167">
        <f t="shared" si="109"/>
        <v>0</v>
      </c>
      <c r="V167">
        <f t="shared" si="110"/>
        <v>78000</v>
      </c>
      <c r="W167">
        <f t="shared" si="111"/>
        <v>6500</v>
      </c>
      <c r="X167">
        <f t="shared" si="112"/>
        <v>78000</v>
      </c>
      <c r="Y167">
        <v>4512</v>
      </c>
      <c r="Z167">
        <v>10000</v>
      </c>
      <c r="AA167">
        <f t="shared" si="113"/>
        <v>14512</v>
      </c>
      <c r="AB167">
        <f t="shared" si="114"/>
        <v>4.2325333333333333E-2</v>
      </c>
      <c r="AC167" t="e">
        <f t="shared" si="117"/>
        <v>#VALUE!</v>
      </c>
      <c r="AE167">
        <f t="shared" si="118"/>
        <v>1209.3333333333333</v>
      </c>
      <c r="AF167">
        <f t="shared" si="119"/>
        <v>5290.666666666667</v>
      </c>
    </row>
    <row r="168" spans="1:32" x14ac:dyDescent="0.25">
      <c r="B168" t="s">
        <v>959</v>
      </c>
      <c r="C168" t="s">
        <v>375</v>
      </c>
      <c r="D168">
        <v>1400000</v>
      </c>
      <c r="E168" t="s">
        <v>370</v>
      </c>
      <c r="G168">
        <v>44655</v>
      </c>
      <c r="H168" t="s">
        <v>376</v>
      </c>
      <c r="K168">
        <v>3125</v>
      </c>
      <c r="L168">
        <v>1</v>
      </c>
      <c r="N168">
        <f t="shared" si="107"/>
        <v>0</v>
      </c>
      <c r="O168">
        <v>3</v>
      </c>
      <c r="R168">
        <f t="shared" si="108"/>
        <v>0</v>
      </c>
      <c r="U168">
        <f t="shared" si="109"/>
        <v>0</v>
      </c>
      <c r="V168">
        <f t="shared" si="110"/>
        <v>0</v>
      </c>
      <c r="W168">
        <f t="shared" si="111"/>
        <v>0</v>
      </c>
      <c r="X168">
        <f t="shared" si="112"/>
        <v>0</v>
      </c>
      <c r="Y168">
        <v>8530</v>
      </c>
      <c r="Z168">
        <v>10000</v>
      </c>
      <c r="AA168">
        <f t="shared" si="113"/>
        <v>18530</v>
      </c>
      <c r="AB168">
        <f t="shared" si="114"/>
        <v>-1.3235714285714286E-2</v>
      </c>
      <c r="AC168" t="e">
        <f t="shared" si="117"/>
        <v>#VALUE!</v>
      </c>
    </row>
    <row r="169" spans="1:32" x14ac:dyDescent="0.25">
      <c r="A169" t="s">
        <v>64</v>
      </c>
      <c r="B169" t="s">
        <v>959</v>
      </c>
      <c r="C169" t="s">
        <v>377</v>
      </c>
      <c r="D169">
        <v>1400000</v>
      </c>
      <c r="E169" t="s">
        <v>378</v>
      </c>
      <c r="N169">
        <f t="shared" si="107"/>
        <v>0</v>
      </c>
      <c r="O169">
        <v>5</v>
      </c>
      <c r="R169">
        <f t="shared" si="108"/>
        <v>0</v>
      </c>
      <c r="U169">
        <f t="shared" si="109"/>
        <v>0</v>
      </c>
      <c r="V169">
        <f t="shared" si="110"/>
        <v>0</v>
      </c>
      <c r="W169">
        <f t="shared" si="111"/>
        <v>0</v>
      </c>
      <c r="X169">
        <f t="shared" si="112"/>
        <v>0</v>
      </c>
      <c r="AA169">
        <f t="shared" si="113"/>
        <v>0</v>
      </c>
      <c r="AB169">
        <f t="shared" si="114"/>
        <v>0</v>
      </c>
      <c r="AC169" t="e">
        <f t="shared" si="117"/>
        <v>#VALUE!</v>
      </c>
      <c r="AE169">
        <f>AA169/12</f>
        <v>0</v>
      </c>
      <c r="AF169">
        <f>W169-AD169-AE169</f>
        <v>0</v>
      </c>
    </row>
    <row r="170" spans="1:32" x14ac:dyDescent="0.25">
      <c r="B170" t="s">
        <v>959</v>
      </c>
      <c r="C170" t="s">
        <v>379</v>
      </c>
      <c r="D170">
        <v>1495000</v>
      </c>
      <c r="E170" t="s">
        <v>212</v>
      </c>
      <c r="G170">
        <v>44409</v>
      </c>
      <c r="H170" t="s">
        <v>380</v>
      </c>
      <c r="J170">
        <v>2500</v>
      </c>
      <c r="K170">
        <v>3250</v>
      </c>
      <c r="N170">
        <f t="shared" si="107"/>
        <v>0</v>
      </c>
      <c r="O170">
        <v>4</v>
      </c>
      <c r="P170">
        <v>8</v>
      </c>
      <c r="R170">
        <f t="shared" si="108"/>
        <v>0</v>
      </c>
      <c r="U170">
        <f t="shared" si="109"/>
        <v>0</v>
      </c>
      <c r="V170">
        <f t="shared" si="110"/>
        <v>0</v>
      </c>
      <c r="W170">
        <f t="shared" si="111"/>
        <v>0</v>
      </c>
      <c r="X170">
        <f t="shared" si="112"/>
        <v>0</v>
      </c>
      <c r="Y170">
        <v>7463</v>
      </c>
      <c r="AA170">
        <f t="shared" si="113"/>
        <v>7463</v>
      </c>
      <c r="AB170">
        <f t="shared" si="114"/>
        <v>-4.9919732441471576E-3</v>
      </c>
      <c r="AC170" t="e">
        <f t="shared" si="117"/>
        <v>#VALUE!</v>
      </c>
      <c r="AE170">
        <f>AA170/12</f>
        <v>621.91666666666663</v>
      </c>
      <c r="AF170">
        <f>W170-AD170-AE170</f>
        <v>-621.91666666666663</v>
      </c>
    </row>
    <row r="171" spans="1:32" x14ac:dyDescent="0.25">
      <c r="B171" t="s">
        <v>959</v>
      </c>
      <c r="C171" t="s">
        <v>381</v>
      </c>
      <c r="D171">
        <v>1800000</v>
      </c>
      <c r="E171" t="s">
        <v>382</v>
      </c>
      <c r="F171" t="s">
        <v>383</v>
      </c>
      <c r="H171" t="s">
        <v>384</v>
      </c>
      <c r="J171">
        <v>2820</v>
      </c>
      <c r="L171">
        <v>1</v>
      </c>
      <c r="N171">
        <f t="shared" si="107"/>
        <v>0</v>
      </c>
      <c r="O171">
        <v>6</v>
      </c>
      <c r="R171">
        <f t="shared" si="108"/>
        <v>0</v>
      </c>
      <c r="U171">
        <f t="shared" si="109"/>
        <v>0</v>
      </c>
      <c r="V171">
        <f t="shared" si="110"/>
        <v>0</v>
      </c>
      <c r="W171">
        <f t="shared" si="111"/>
        <v>0</v>
      </c>
      <c r="X171">
        <f t="shared" si="112"/>
        <v>0</v>
      </c>
      <c r="Y171">
        <v>23460</v>
      </c>
      <c r="AA171">
        <f t="shared" si="113"/>
        <v>23460</v>
      </c>
      <c r="AB171">
        <f t="shared" si="114"/>
        <v>-1.3033333333333333E-2</v>
      </c>
      <c r="AC171" t="e">
        <f t="shared" si="117"/>
        <v>#VALUE!</v>
      </c>
      <c r="AE171">
        <f>AA171/12</f>
        <v>1955</v>
      </c>
      <c r="AF171">
        <f>W171-AD171-AE171</f>
        <v>-1955</v>
      </c>
    </row>
    <row r="172" spans="1:32" x14ac:dyDescent="0.25">
      <c r="A172" t="s">
        <v>64</v>
      </c>
      <c r="B172" t="s">
        <v>959</v>
      </c>
      <c r="C172" t="s">
        <v>385</v>
      </c>
      <c r="D172">
        <v>1850000</v>
      </c>
      <c r="E172" t="s">
        <v>386</v>
      </c>
      <c r="H172" t="s">
        <v>387</v>
      </c>
      <c r="N172">
        <f t="shared" si="107"/>
        <v>0</v>
      </c>
      <c r="O172">
        <v>11</v>
      </c>
      <c r="P172">
        <f>3+3+2+2+2+2+2+2+1+1+1</f>
        <v>21</v>
      </c>
      <c r="R172">
        <f t="shared" si="108"/>
        <v>0</v>
      </c>
      <c r="U172">
        <f t="shared" si="109"/>
        <v>0</v>
      </c>
      <c r="V172">
        <f t="shared" si="110"/>
        <v>0</v>
      </c>
      <c r="W172">
        <f t="shared" si="111"/>
        <v>0</v>
      </c>
      <c r="X172">
        <f t="shared" si="112"/>
        <v>0</v>
      </c>
      <c r="AA172">
        <f t="shared" si="113"/>
        <v>0</v>
      </c>
      <c r="AB172">
        <f t="shared" si="114"/>
        <v>0</v>
      </c>
      <c r="AC172" t="e">
        <f t="shared" si="117"/>
        <v>#VALUE!</v>
      </c>
      <c r="AE172">
        <f>AA172/12</f>
        <v>0</v>
      </c>
      <c r="AF172">
        <f>W172-AD172-AE172</f>
        <v>0</v>
      </c>
    </row>
    <row r="173" spans="1:32" x14ac:dyDescent="0.25">
      <c r="A173" t="s">
        <v>388</v>
      </c>
      <c r="B173" t="s">
        <v>959</v>
      </c>
      <c r="C173" t="s">
        <v>389</v>
      </c>
      <c r="D173">
        <v>1600000</v>
      </c>
      <c r="E173" t="s">
        <v>390</v>
      </c>
      <c r="G173">
        <v>44672</v>
      </c>
      <c r="K173">
        <v>2900</v>
      </c>
      <c r="O173" t="s">
        <v>391</v>
      </c>
      <c r="P173">
        <v>5</v>
      </c>
      <c r="R173">
        <f t="shared" si="108"/>
        <v>0</v>
      </c>
      <c r="U173">
        <f t="shared" si="109"/>
        <v>0</v>
      </c>
      <c r="V173">
        <f t="shared" si="110"/>
        <v>0</v>
      </c>
      <c r="W173">
        <f t="shared" si="111"/>
        <v>0</v>
      </c>
      <c r="X173">
        <f t="shared" si="112"/>
        <v>0</v>
      </c>
      <c r="AA173">
        <f t="shared" si="113"/>
        <v>0</v>
      </c>
      <c r="AB173">
        <f t="shared" si="114"/>
        <v>0</v>
      </c>
      <c r="AC173" t="e">
        <f t="shared" si="117"/>
        <v>#VALUE!</v>
      </c>
      <c r="AE173">
        <f>AA173/12</f>
        <v>0</v>
      </c>
      <c r="AF173">
        <f>W173-AD173-AE173</f>
        <v>0</v>
      </c>
    </row>
    <row r="174" spans="1:32" x14ac:dyDescent="0.25">
      <c r="B174" t="s">
        <v>963</v>
      </c>
      <c r="C174" t="s">
        <v>392</v>
      </c>
      <c r="D174">
        <v>1888000</v>
      </c>
      <c r="E174" t="s">
        <v>393</v>
      </c>
      <c r="H174" t="s">
        <v>354</v>
      </c>
      <c r="L174">
        <v>3</v>
      </c>
      <c r="M174">
        <f>(24000+11700+33600)/12</f>
        <v>5775</v>
      </c>
      <c r="N174">
        <f t="shared" ref="N174:N202" si="120">M174*12</f>
        <v>69300</v>
      </c>
      <c r="O174">
        <v>2</v>
      </c>
      <c r="Q174">
        <f>(34800+36000)/12</f>
        <v>5900</v>
      </c>
      <c r="R174">
        <f t="shared" si="108"/>
        <v>70800</v>
      </c>
      <c r="S174">
        <v>3</v>
      </c>
      <c r="T174">
        <f>28000/12</f>
        <v>2333.3333333333335</v>
      </c>
      <c r="U174">
        <f t="shared" si="109"/>
        <v>28000</v>
      </c>
      <c r="V174">
        <f t="shared" si="110"/>
        <v>168100</v>
      </c>
      <c r="W174">
        <f t="shared" si="111"/>
        <v>14008.333333333334</v>
      </c>
      <c r="X174">
        <f t="shared" si="112"/>
        <v>168100</v>
      </c>
      <c r="Y174">
        <v>10231</v>
      </c>
      <c r="Z174">
        <v>10000</v>
      </c>
      <c r="AA174">
        <f t="shared" si="113"/>
        <v>20231</v>
      </c>
      <c r="AB174">
        <f t="shared" si="114"/>
        <v>7.8339512711864401E-2</v>
      </c>
      <c r="AC174" t="e">
        <f t="shared" si="117"/>
        <v>#VALUE!</v>
      </c>
    </row>
    <row r="175" spans="1:32" x14ac:dyDescent="0.25">
      <c r="B175" t="s">
        <v>963</v>
      </c>
      <c r="C175" t="s">
        <v>394</v>
      </c>
      <c r="D175">
        <v>1650000</v>
      </c>
      <c r="H175" t="s">
        <v>395</v>
      </c>
      <c r="J175">
        <v>2220</v>
      </c>
      <c r="K175">
        <v>4602</v>
      </c>
      <c r="L175">
        <v>1</v>
      </c>
      <c r="N175">
        <f t="shared" si="120"/>
        <v>0</v>
      </c>
      <c r="O175">
        <v>5</v>
      </c>
      <c r="R175">
        <f t="shared" si="108"/>
        <v>0</v>
      </c>
      <c r="U175">
        <f t="shared" si="109"/>
        <v>0</v>
      </c>
      <c r="V175">
        <f t="shared" si="110"/>
        <v>0</v>
      </c>
      <c r="W175">
        <f t="shared" si="111"/>
        <v>0</v>
      </c>
      <c r="X175">
        <f t="shared" si="112"/>
        <v>0</v>
      </c>
      <c r="AA175">
        <f t="shared" si="113"/>
        <v>0</v>
      </c>
      <c r="AB175">
        <f t="shared" si="114"/>
        <v>0</v>
      </c>
      <c r="AC175" t="e">
        <f t="shared" si="117"/>
        <v>#DIV/0!</v>
      </c>
    </row>
    <row r="176" spans="1:32" x14ac:dyDescent="0.25">
      <c r="B176" t="s">
        <v>963</v>
      </c>
      <c r="C176" t="s">
        <v>397</v>
      </c>
      <c r="D176">
        <v>1930000</v>
      </c>
      <c r="H176" t="s">
        <v>398</v>
      </c>
      <c r="J176">
        <v>2000</v>
      </c>
      <c r="K176">
        <v>4504</v>
      </c>
      <c r="L176">
        <v>1</v>
      </c>
      <c r="N176">
        <f t="shared" si="120"/>
        <v>0</v>
      </c>
      <c r="O176">
        <v>4</v>
      </c>
      <c r="R176">
        <f t="shared" si="108"/>
        <v>0</v>
      </c>
      <c r="U176">
        <f t="shared" si="109"/>
        <v>0</v>
      </c>
      <c r="V176">
        <f t="shared" si="110"/>
        <v>0</v>
      </c>
      <c r="W176">
        <f t="shared" si="111"/>
        <v>0</v>
      </c>
      <c r="X176">
        <f t="shared" si="112"/>
        <v>0</v>
      </c>
      <c r="AA176">
        <f t="shared" si="113"/>
        <v>0</v>
      </c>
      <c r="AB176">
        <f t="shared" si="114"/>
        <v>0</v>
      </c>
      <c r="AC176" t="e">
        <f t="shared" si="117"/>
        <v>#DIV/0!</v>
      </c>
      <c r="AE176">
        <f t="shared" ref="AE176:AE193" si="121">AA176/12</f>
        <v>0</v>
      </c>
      <c r="AF176">
        <f t="shared" ref="AF176:AF193" si="122">W176-AD176-AE176</f>
        <v>0</v>
      </c>
    </row>
    <row r="177" spans="1:32" x14ac:dyDescent="0.25">
      <c r="A177" t="s">
        <v>64</v>
      </c>
      <c r="B177" t="s">
        <v>963</v>
      </c>
      <c r="C177" t="s">
        <v>400</v>
      </c>
      <c r="D177">
        <v>1800000</v>
      </c>
      <c r="E177" t="s">
        <v>401</v>
      </c>
      <c r="H177" t="s">
        <v>402</v>
      </c>
      <c r="I177" t="s">
        <v>403</v>
      </c>
      <c r="L177">
        <v>3</v>
      </c>
      <c r="M177">
        <f>(20000+31800+15000)/12</f>
        <v>5566.666666666667</v>
      </c>
      <c r="N177">
        <f t="shared" si="120"/>
        <v>66800</v>
      </c>
      <c r="O177">
        <v>4</v>
      </c>
      <c r="Q177">
        <f>(2800+26400+22800+21600)/12</f>
        <v>6133.333333333333</v>
      </c>
      <c r="R177">
        <f t="shared" si="108"/>
        <v>73600</v>
      </c>
      <c r="T177">
        <f>1500/12</f>
        <v>125</v>
      </c>
      <c r="U177">
        <f t="shared" si="109"/>
        <v>1500</v>
      </c>
      <c r="V177">
        <f t="shared" si="110"/>
        <v>141900</v>
      </c>
      <c r="W177">
        <f t="shared" si="111"/>
        <v>11825</v>
      </c>
      <c r="X177">
        <f t="shared" si="112"/>
        <v>141900</v>
      </c>
      <c r="Y177">
        <v>16446</v>
      </c>
      <c r="Z177">
        <f>4000+3000+3000</f>
        <v>10000</v>
      </c>
      <c r="AA177">
        <f t="shared" si="113"/>
        <v>26446</v>
      </c>
      <c r="AB177">
        <f t="shared" si="114"/>
        <v>6.4141111111111107E-2</v>
      </c>
      <c r="AC177" t="e">
        <f t="shared" si="117"/>
        <v>#VALUE!</v>
      </c>
      <c r="AD177">
        <v>5903</v>
      </c>
      <c r="AE177">
        <f t="shared" si="121"/>
        <v>2203.8333333333335</v>
      </c>
      <c r="AF177">
        <f t="shared" si="122"/>
        <v>3718.1666666666665</v>
      </c>
    </row>
    <row r="178" spans="1:32" x14ac:dyDescent="0.25">
      <c r="B178" t="s">
        <v>404</v>
      </c>
      <c r="C178" t="s">
        <v>405</v>
      </c>
      <c r="D178">
        <v>1650000</v>
      </c>
      <c r="H178" t="s">
        <v>406</v>
      </c>
      <c r="L178">
        <v>7</v>
      </c>
      <c r="M178">
        <f>1900+1950+1800+1750+750+1100+1350</f>
        <v>10600</v>
      </c>
      <c r="N178">
        <f t="shared" si="120"/>
        <v>127200</v>
      </c>
      <c r="R178">
        <f t="shared" si="108"/>
        <v>0</v>
      </c>
      <c r="U178">
        <f t="shared" si="109"/>
        <v>0</v>
      </c>
      <c r="V178">
        <f t="shared" si="110"/>
        <v>127200</v>
      </c>
      <c r="W178">
        <f t="shared" si="111"/>
        <v>10600</v>
      </c>
      <c r="X178">
        <f t="shared" si="112"/>
        <v>127200</v>
      </c>
      <c r="Y178">
        <v>30000</v>
      </c>
      <c r="Z178">
        <v>15000</v>
      </c>
      <c r="AA178">
        <f t="shared" si="113"/>
        <v>45000</v>
      </c>
      <c r="AB178">
        <f t="shared" si="114"/>
        <v>4.9818181818181817E-2</v>
      </c>
      <c r="AC178" t="e">
        <f t="shared" si="117"/>
        <v>#DIV/0!</v>
      </c>
      <c r="AE178">
        <f t="shared" si="121"/>
        <v>3750</v>
      </c>
      <c r="AF178">
        <f t="shared" si="122"/>
        <v>6850</v>
      </c>
    </row>
    <row r="179" spans="1:32" x14ac:dyDescent="0.25">
      <c r="B179" t="s">
        <v>959</v>
      </c>
      <c r="C179" t="s">
        <v>407</v>
      </c>
      <c r="D179">
        <v>1990000</v>
      </c>
      <c r="E179" t="s">
        <v>408</v>
      </c>
      <c r="G179">
        <v>44635</v>
      </c>
      <c r="H179" t="s">
        <v>409</v>
      </c>
      <c r="J179">
        <v>2500</v>
      </c>
      <c r="K179">
        <v>4125</v>
      </c>
      <c r="L179">
        <v>2</v>
      </c>
      <c r="M179">
        <f>3025+1868</f>
        <v>4893</v>
      </c>
      <c r="N179">
        <f t="shared" si="120"/>
        <v>58716</v>
      </c>
      <c r="O179">
        <v>4</v>
      </c>
      <c r="P179">
        <v>7</v>
      </c>
      <c r="Q179">
        <f>2100+1700+1800+1700</f>
        <v>7300</v>
      </c>
      <c r="R179">
        <f t="shared" si="108"/>
        <v>87600</v>
      </c>
      <c r="S179">
        <v>3</v>
      </c>
      <c r="T179">
        <v>500</v>
      </c>
      <c r="U179">
        <f t="shared" si="109"/>
        <v>6000</v>
      </c>
      <c r="V179">
        <f t="shared" si="110"/>
        <v>152316</v>
      </c>
      <c r="W179">
        <f t="shared" si="111"/>
        <v>12693</v>
      </c>
      <c r="X179">
        <f t="shared" si="112"/>
        <v>152316</v>
      </c>
      <c r="Y179">
        <v>9534</v>
      </c>
      <c r="Z179">
        <f>6800+13000+4800+1500+7000+1200</f>
        <v>34300</v>
      </c>
      <c r="AA179">
        <f t="shared" si="113"/>
        <v>43834</v>
      </c>
      <c r="AB179">
        <f t="shared" si="114"/>
        <v>5.4531658291457286E-2</v>
      </c>
      <c r="AC179" t="e">
        <f t="shared" si="117"/>
        <v>#VALUE!</v>
      </c>
      <c r="AD179">
        <v>7379</v>
      </c>
      <c r="AE179">
        <f t="shared" si="121"/>
        <v>3652.8333333333335</v>
      </c>
      <c r="AF179">
        <f t="shared" si="122"/>
        <v>1661.1666666666665</v>
      </c>
    </row>
    <row r="180" spans="1:32" x14ac:dyDescent="0.25">
      <c r="B180" t="s">
        <v>959</v>
      </c>
      <c r="C180" t="s">
        <v>410</v>
      </c>
      <c r="D180">
        <v>1750000</v>
      </c>
      <c r="E180" t="s">
        <v>411</v>
      </c>
      <c r="G180" t="s">
        <v>412</v>
      </c>
      <c r="H180" t="s">
        <v>413</v>
      </c>
      <c r="J180">
        <v>1967</v>
      </c>
      <c r="L180">
        <v>1</v>
      </c>
      <c r="M180">
        <v>4800</v>
      </c>
      <c r="N180">
        <f t="shared" si="120"/>
        <v>57600</v>
      </c>
      <c r="O180">
        <v>2</v>
      </c>
      <c r="Q180">
        <v>5000</v>
      </c>
      <c r="R180">
        <f t="shared" si="108"/>
        <v>60000</v>
      </c>
      <c r="U180">
        <f t="shared" si="109"/>
        <v>0</v>
      </c>
      <c r="V180">
        <f t="shared" si="110"/>
        <v>117600</v>
      </c>
      <c r="W180">
        <f t="shared" si="111"/>
        <v>9800</v>
      </c>
      <c r="X180">
        <f t="shared" si="112"/>
        <v>117600</v>
      </c>
      <c r="Y180">
        <v>9578</v>
      </c>
      <c r="Z180">
        <f>3000+2800+744+6000+2500</f>
        <v>15044</v>
      </c>
      <c r="AA180">
        <f t="shared" si="113"/>
        <v>24622</v>
      </c>
      <c r="AB180">
        <f t="shared" si="114"/>
        <v>5.3130285714285713E-2</v>
      </c>
      <c r="AC180" t="e">
        <f t="shared" si="117"/>
        <v>#VALUE!</v>
      </c>
      <c r="AE180">
        <f t="shared" si="121"/>
        <v>2051.8333333333335</v>
      </c>
      <c r="AF180">
        <f t="shared" si="122"/>
        <v>7748.1666666666661</v>
      </c>
    </row>
    <row r="181" spans="1:32" x14ac:dyDescent="0.25">
      <c r="B181" t="s">
        <v>959</v>
      </c>
      <c r="C181" t="s">
        <v>415</v>
      </c>
      <c r="D181">
        <v>1850000</v>
      </c>
      <c r="H181" t="s">
        <v>416</v>
      </c>
      <c r="L181">
        <v>1</v>
      </c>
      <c r="N181">
        <f t="shared" si="120"/>
        <v>0</v>
      </c>
      <c r="O181">
        <v>2</v>
      </c>
      <c r="R181">
        <f t="shared" si="108"/>
        <v>0</v>
      </c>
      <c r="U181">
        <f t="shared" si="109"/>
        <v>0</v>
      </c>
      <c r="V181">
        <f t="shared" si="110"/>
        <v>0</v>
      </c>
      <c r="W181">
        <f t="shared" si="111"/>
        <v>0</v>
      </c>
      <c r="X181">
        <f t="shared" si="112"/>
        <v>0</v>
      </c>
      <c r="AA181">
        <f t="shared" si="113"/>
        <v>0</v>
      </c>
      <c r="AB181">
        <f t="shared" si="114"/>
        <v>0</v>
      </c>
      <c r="AC181" t="e">
        <f t="shared" si="117"/>
        <v>#DIV/0!</v>
      </c>
      <c r="AE181">
        <f t="shared" si="121"/>
        <v>0</v>
      </c>
      <c r="AF181">
        <f t="shared" si="122"/>
        <v>0</v>
      </c>
    </row>
    <row r="182" spans="1:32" x14ac:dyDescent="0.25">
      <c r="B182" t="s">
        <v>959</v>
      </c>
      <c r="C182" t="s">
        <v>417</v>
      </c>
      <c r="D182">
        <v>2200000</v>
      </c>
      <c r="E182" t="s">
        <v>418</v>
      </c>
      <c r="G182">
        <v>44317</v>
      </c>
      <c r="H182" t="s">
        <v>419</v>
      </c>
      <c r="J182">
        <v>1520</v>
      </c>
      <c r="K182">
        <v>3591</v>
      </c>
      <c r="L182">
        <v>2</v>
      </c>
      <c r="N182">
        <f t="shared" si="120"/>
        <v>0</v>
      </c>
      <c r="O182">
        <v>2</v>
      </c>
      <c r="R182">
        <f t="shared" si="108"/>
        <v>0</v>
      </c>
      <c r="U182">
        <f t="shared" si="109"/>
        <v>0</v>
      </c>
      <c r="V182">
        <f t="shared" si="110"/>
        <v>0</v>
      </c>
      <c r="W182">
        <f t="shared" si="111"/>
        <v>0</v>
      </c>
      <c r="X182">
        <f t="shared" si="112"/>
        <v>0</v>
      </c>
      <c r="Y182">
        <v>2400</v>
      </c>
      <c r="AA182">
        <f t="shared" si="113"/>
        <v>2400</v>
      </c>
      <c r="AB182">
        <f t="shared" si="114"/>
        <v>-1.090909090909091E-3</v>
      </c>
      <c r="AC182" t="e">
        <f t="shared" si="117"/>
        <v>#VALUE!</v>
      </c>
      <c r="AE182">
        <f t="shared" si="121"/>
        <v>200</v>
      </c>
      <c r="AF182">
        <f t="shared" si="122"/>
        <v>-200</v>
      </c>
    </row>
    <row r="183" spans="1:32" x14ac:dyDescent="0.25">
      <c r="B183" t="s">
        <v>963</v>
      </c>
      <c r="C183" t="s">
        <v>421</v>
      </c>
      <c r="D183">
        <v>1738000</v>
      </c>
      <c r="H183" t="s">
        <v>422</v>
      </c>
      <c r="L183">
        <v>1</v>
      </c>
      <c r="M183">
        <v>9927</v>
      </c>
      <c r="N183">
        <f t="shared" si="120"/>
        <v>119124</v>
      </c>
      <c r="O183">
        <v>1</v>
      </c>
      <c r="Q183">
        <v>2500</v>
      </c>
      <c r="R183">
        <f t="shared" si="108"/>
        <v>30000</v>
      </c>
      <c r="U183">
        <f t="shared" si="109"/>
        <v>0</v>
      </c>
      <c r="V183">
        <f t="shared" si="110"/>
        <v>149124</v>
      </c>
      <c r="W183">
        <f t="shared" si="111"/>
        <v>12427</v>
      </c>
      <c r="X183">
        <f t="shared" si="112"/>
        <v>149124</v>
      </c>
      <c r="Y183">
        <v>18715</v>
      </c>
      <c r="Z183">
        <v>15225</v>
      </c>
      <c r="AA183">
        <f t="shared" si="113"/>
        <v>33940</v>
      </c>
      <c r="AB183">
        <f t="shared" si="114"/>
        <v>6.6273878020713467E-2</v>
      </c>
      <c r="AC183" t="e">
        <f t="shared" si="117"/>
        <v>#DIV/0!</v>
      </c>
      <c r="AD183">
        <v>6149</v>
      </c>
      <c r="AE183">
        <f t="shared" si="121"/>
        <v>2828.3333333333335</v>
      </c>
      <c r="AF183">
        <f t="shared" si="122"/>
        <v>3449.6666666666665</v>
      </c>
    </row>
    <row r="184" spans="1:32" x14ac:dyDescent="0.25">
      <c r="B184" t="s">
        <v>963</v>
      </c>
      <c r="C184" t="s">
        <v>423</v>
      </c>
      <c r="D184">
        <v>1665888</v>
      </c>
      <c r="E184" t="s">
        <v>424</v>
      </c>
      <c r="H184" t="s">
        <v>425</v>
      </c>
      <c r="J184">
        <v>2500</v>
      </c>
      <c r="K184">
        <v>2328</v>
      </c>
      <c r="N184">
        <f t="shared" si="120"/>
        <v>0</v>
      </c>
      <c r="O184">
        <v>3</v>
      </c>
      <c r="R184">
        <f t="shared" si="108"/>
        <v>0</v>
      </c>
      <c r="U184">
        <f t="shared" si="109"/>
        <v>0</v>
      </c>
      <c r="V184">
        <f t="shared" si="110"/>
        <v>0</v>
      </c>
      <c r="W184">
        <f t="shared" si="111"/>
        <v>0</v>
      </c>
      <c r="X184">
        <f t="shared" si="112"/>
        <v>0</v>
      </c>
      <c r="Y184">
        <v>9948</v>
      </c>
      <c r="Z184">
        <v>10000</v>
      </c>
      <c r="AA184">
        <f t="shared" si="113"/>
        <v>19948</v>
      </c>
      <c r="AB184">
        <f t="shared" si="114"/>
        <v>-1.1974394437081004E-2</v>
      </c>
      <c r="AC184" t="e">
        <f t="shared" si="117"/>
        <v>#VALUE!</v>
      </c>
      <c r="AE184">
        <f t="shared" si="121"/>
        <v>1662.3333333333333</v>
      </c>
      <c r="AF184">
        <f t="shared" si="122"/>
        <v>-1662.3333333333333</v>
      </c>
    </row>
    <row r="185" spans="1:32" x14ac:dyDescent="0.25">
      <c r="B185" t="s">
        <v>963</v>
      </c>
      <c r="C185" t="s">
        <v>427</v>
      </c>
      <c r="D185">
        <v>1450000</v>
      </c>
      <c r="E185" t="s">
        <v>428</v>
      </c>
      <c r="F185" t="s">
        <v>429</v>
      </c>
      <c r="G185">
        <v>44565</v>
      </c>
      <c r="H185" t="s">
        <v>430</v>
      </c>
      <c r="K185">
        <v>2521</v>
      </c>
      <c r="N185">
        <f t="shared" si="120"/>
        <v>0</v>
      </c>
      <c r="O185">
        <v>2</v>
      </c>
      <c r="R185">
        <f t="shared" si="108"/>
        <v>0</v>
      </c>
      <c r="S185">
        <v>2</v>
      </c>
      <c r="U185">
        <f t="shared" si="109"/>
        <v>0</v>
      </c>
      <c r="V185">
        <f t="shared" si="110"/>
        <v>0</v>
      </c>
      <c r="W185">
        <f t="shared" si="111"/>
        <v>0</v>
      </c>
      <c r="X185">
        <f t="shared" si="112"/>
        <v>0</v>
      </c>
      <c r="Y185">
        <v>6431</v>
      </c>
      <c r="Z185">
        <v>10000</v>
      </c>
      <c r="AA185">
        <f t="shared" si="113"/>
        <v>16431</v>
      </c>
      <c r="AB185">
        <f t="shared" si="114"/>
        <v>-1.1315172413793104E-2</v>
      </c>
      <c r="AC185" t="e">
        <f t="shared" si="117"/>
        <v>#VALUE!</v>
      </c>
      <c r="AE185">
        <f t="shared" si="121"/>
        <v>1369.25</v>
      </c>
      <c r="AF185">
        <f t="shared" si="122"/>
        <v>-1369.25</v>
      </c>
    </row>
    <row r="186" spans="1:32" x14ac:dyDescent="0.25">
      <c r="B186" t="s">
        <v>963</v>
      </c>
      <c r="C186" t="s">
        <v>432</v>
      </c>
      <c r="D186">
        <v>1600000</v>
      </c>
      <c r="E186" t="s">
        <v>433</v>
      </c>
      <c r="H186" t="s">
        <v>434</v>
      </c>
      <c r="L186">
        <v>3</v>
      </c>
      <c r="N186">
        <f t="shared" si="120"/>
        <v>0</v>
      </c>
      <c r="R186">
        <f t="shared" si="108"/>
        <v>0</v>
      </c>
      <c r="U186">
        <f t="shared" si="109"/>
        <v>0</v>
      </c>
      <c r="V186">
        <f t="shared" si="110"/>
        <v>0</v>
      </c>
      <c r="W186">
        <f t="shared" si="111"/>
        <v>0</v>
      </c>
      <c r="X186">
        <f t="shared" si="112"/>
        <v>0</v>
      </c>
      <c r="AA186">
        <f t="shared" si="113"/>
        <v>0</v>
      </c>
      <c r="AB186">
        <f t="shared" si="114"/>
        <v>0</v>
      </c>
      <c r="AC186" t="e">
        <f t="shared" si="117"/>
        <v>#VALUE!</v>
      </c>
      <c r="AE186">
        <f t="shared" si="121"/>
        <v>0</v>
      </c>
      <c r="AF186">
        <f t="shared" si="122"/>
        <v>0</v>
      </c>
    </row>
    <row r="187" spans="1:32" x14ac:dyDescent="0.25">
      <c r="B187" t="s">
        <v>963</v>
      </c>
      <c r="C187" t="s">
        <v>435</v>
      </c>
      <c r="D187">
        <v>1650000</v>
      </c>
      <c r="E187" t="s">
        <v>436</v>
      </c>
      <c r="H187" t="s">
        <v>437</v>
      </c>
      <c r="J187" t="s">
        <v>438</v>
      </c>
      <c r="K187">
        <v>3500</v>
      </c>
      <c r="L187">
        <v>1</v>
      </c>
      <c r="N187">
        <f t="shared" si="120"/>
        <v>0</v>
      </c>
      <c r="O187">
        <v>2</v>
      </c>
      <c r="R187">
        <f t="shared" si="108"/>
        <v>0</v>
      </c>
      <c r="U187">
        <f t="shared" si="109"/>
        <v>0</v>
      </c>
      <c r="V187">
        <f t="shared" si="110"/>
        <v>0</v>
      </c>
      <c r="W187">
        <f t="shared" si="111"/>
        <v>0</v>
      </c>
      <c r="X187">
        <f t="shared" si="112"/>
        <v>0</v>
      </c>
      <c r="Y187">
        <v>16309</v>
      </c>
      <c r="AA187">
        <f t="shared" si="113"/>
        <v>16309</v>
      </c>
      <c r="AB187">
        <f t="shared" si="114"/>
        <v>-9.8842424242424239E-3</v>
      </c>
      <c r="AC187" t="e">
        <f t="shared" si="117"/>
        <v>#VALUE!</v>
      </c>
      <c r="AE187">
        <f t="shared" si="121"/>
        <v>1359.0833333333333</v>
      </c>
      <c r="AF187">
        <f t="shared" si="122"/>
        <v>-1359.0833333333333</v>
      </c>
    </row>
    <row r="188" spans="1:32" x14ac:dyDescent="0.25">
      <c r="B188" t="s">
        <v>963</v>
      </c>
      <c r="C188" t="s">
        <v>439</v>
      </c>
      <c r="D188">
        <v>1400000</v>
      </c>
      <c r="E188" t="s">
        <v>440</v>
      </c>
      <c r="H188" t="s">
        <v>441</v>
      </c>
      <c r="J188">
        <v>5435</v>
      </c>
      <c r="L188">
        <v>1</v>
      </c>
      <c r="N188">
        <f t="shared" si="120"/>
        <v>0</v>
      </c>
      <c r="O188">
        <v>1</v>
      </c>
      <c r="R188">
        <f t="shared" si="108"/>
        <v>0</v>
      </c>
      <c r="S188">
        <v>10</v>
      </c>
      <c r="U188">
        <f t="shared" si="109"/>
        <v>0</v>
      </c>
      <c r="V188">
        <f t="shared" si="110"/>
        <v>0</v>
      </c>
      <c r="W188">
        <f t="shared" si="111"/>
        <v>0</v>
      </c>
      <c r="X188">
        <f t="shared" si="112"/>
        <v>0</v>
      </c>
      <c r="AA188">
        <f t="shared" si="113"/>
        <v>0</v>
      </c>
      <c r="AB188">
        <f t="shared" si="114"/>
        <v>8.5714285714285713E-5</v>
      </c>
      <c r="AC188" t="e">
        <f t="shared" si="117"/>
        <v>#VALUE!</v>
      </c>
      <c r="AE188">
        <f t="shared" si="121"/>
        <v>0</v>
      </c>
      <c r="AF188">
        <f t="shared" si="122"/>
        <v>0</v>
      </c>
    </row>
    <row r="189" spans="1:32" x14ac:dyDescent="0.25">
      <c r="B189" t="s">
        <v>963</v>
      </c>
      <c r="C189" t="s">
        <v>443</v>
      </c>
      <c r="D189">
        <v>1150000</v>
      </c>
      <c r="E189" t="s">
        <v>444</v>
      </c>
      <c r="H189" t="s">
        <v>445</v>
      </c>
      <c r="L189">
        <v>1</v>
      </c>
      <c r="M189">
        <f>68000/12</f>
        <v>5666.666666666667</v>
      </c>
      <c r="N189">
        <f t="shared" si="120"/>
        <v>68000</v>
      </c>
      <c r="O189">
        <v>1</v>
      </c>
      <c r="P189">
        <f>46200/12</f>
        <v>3850</v>
      </c>
      <c r="R189">
        <f t="shared" si="108"/>
        <v>0</v>
      </c>
      <c r="S189">
        <v>2</v>
      </c>
      <c r="T189">
        <f>18000/12</f>
        <v>1500</v>
      </c>
      <c r="U189">
        <f t="shared" si="109"/>
        <v>18000</v>
      </c>
      <c r="V189">
        <f t="shared" si="110"/>
        <v>86000</v>
      </c>
      <c r="W189">
        <f t="shared" si="111"/>
        <v>7166.666666666667</v>
      </c>
      <c r="X189">
        <f t="shared" si="112"/>
        <v>86000</v>
      </c>
      <c r="Y189">
        <v>5681</v>
      </c>
      <c r="Z189">
        <v>10000</v>
      </c>
      <c r="AA189">
        <f t="shared" si="113"/>
        <v>15681</v>
      </c>
      <c r="AB189">
        <f t="shared" si="114"/>
        <v>6.116782608695652E-2</v>
      </c>
      <c r="AC189" t="e">
        <f t="shared" si="117"/>
        <v>#VALUE!</v>
      </c>
      <c r="AE189">
        <f t="shared" si="121"/>
        <v>1306.75</v>
      </c>
      <c r="AF189">
        <f t="shared" si="122"/>
        <v>5859.916666666667</v>
      </c>
    </row>
    <row r="190" spans="1:32" x14ac:dyDescent="0.25">
      <c r="B190" t="s">
        <v>963</v>
      </c>
      <c r="C190" t="s">
        <v>173</v>
      </c>
      <c r="D190">
        <v>2300000</v>
      </c>
      <c r="E190" t="s">
        <v>446</v>
      </c>
      <c r="H190" t="s">
        <v>174</v>
      </c>
      <c r="L190">
        <v>1</v>
      </c>
      <c r="N190">
        <f t="shared" si="120"/>
        <v>0</v>
      </c>
      <c r="O190">
        <v>4</v>
      </c>
      <c r="R190">
        <f t="shared" si="108"/>
        <v>0</v>
      </c>
      <c r="U190">
        <f t="shared" si="109"/>
        <v>0</v>
      </c>
      <c r="V190">
        <f t="shared" si="110"/>
        <v>0</v>
      </c>
      <c r="W190">
        <f t="shared" si="111"/>
        <v>0</v>
      </c>
      <c r="X190">
        <f t="shared" si="112"/>
        <v>0</v>
      </c>
      <c r="AA190">
        <f t="shared" si="113"/>
        <v>0</v>
      </c>
      <c r="AB190">
        <f t="shared" si="114"/>
        <v>0</v>
      </c>
      <c r="AC190" t="e">
        <f t="shared" si="117"/>
        <v>#VALUE!</v>
      </c>
      <c r="AE190">
        <f t="shared" si="121"/>
        <v>0</v>
      </c>
      <c r="AF190">
        <f t="shared" si="122"/>
        <v>0</v>
      </c>
    </row>
    <row r="191" spans="1:32" x14ac:dyDescent="0.25">
      <c r="B191" t="s">
        <v>959</v>
      </c>
      <c r="C191" t="s">
        <v>447</v>
      </c>
      <c r="D191">
        <v>2200000</v>
      </c>
      <c r="E191" t="s">
        <v>448</v>
      </c>
      <c r="H191" t="s">
        <v>449</v>
      </c>
      <c r="L191">
        <v>1</v>
      </c>
      <c r="N191">
        <f t="shared" si="120"/>
        <v>0</v>
      </c>
      <c r="O191">
        <v>2</v>
      </c>
      <c r="Q191">
        <f>133200/12</f>
        <v>11100</v>
      </c>
      <c r="R191">
        <f t="shared" si="108"/>
        <v>133200</v>
      </c>
      <c r="U191">
        <f t="shared" si="109"/>
        <v>0</v>
      </c>
      <c r="V191">
        <f t="shared" si="110"/>
        <v>133200</v>
      </c>
      <c r="W191">
        <f t="shared" si="111"/>
        <v>11100</v>
      </c>
      <c r="X191">
        <f t="shared" si="112"/>
        <v>133200</v>
      </c>
      <c r="Y191">
        <v>4979</v>
      </c>
      <c r="Z191">
        <v>10000</v>
      </c>
      <c r="AA191">
        <f t="shared" si="113"/>
        <v>14979</v>
      </c>
      <c r="AB191">
        <f t="shared" si="114"/>
        <v>5.3736818181818184E-2</v>
      </c>
      <c r="AC191" t="e">
        <f t="shared" si="117"/>
        <v>#VALUE!</v>
      </c>
      <c r="AE191">
        <f t="shared" si="121"/>
        <v>1248.25</v>
      </c>
      <c r="AF191">
        <f t="shared" si="122"/>
        <v>9851.75</v>
      </c>
    </row>
    <row r="192" spans="1:32" x14ac:dyDescent="0.25">
      <c r="B192" t="s">
        <v>964</v>
      </c>
      <c r="C192" t="s">
        <v>450</v>
      </c>
      <c r="D192">
        <v>2200000</v>
      </c>
      <c r="E192">
        <v>2100000</v>
      </c>
      <c r="L192">
        <v>3</v>
      </c>
      <c r="M192">
        <f>1700+1500+3000</f>
        <v>6200</v>
      </c>
      <c r="N192">
        <f t="shared" si="120"/>
        <v>74400</v>
      </c>
      <c r="O192">
        <v>4</v>
      </c>
      <c r="Q192">
        <v>6460</v>
      </c>
      <c r="R192">
        <f t="shared" si="108"/>
        <v>77520</v>
      </c>
      <c r="U192">
        <f t="shared" si="109"/>
        <v>0</v>
      </c>
      <c r="V192">
        <f t="shared" si="110"/>
        <v>151920</v>
      </c>
      <c r="W192">
        <f t="shared" si="111"/>
        <v>12660</v>
      </c>
      <c r="X192">
        <f t="shared" si="112"/>
        <v>151920</v>
      </c>
      <c r="Y192">
        <v>21446</v>
      </c>
      <c r="Z192">
        <f>6000+5800+9000</f>
        <v>20800</v>
      </c>
      <c r="AA192">
        <f t="shared" si="113"/>
        <v>42246</v>
      </c>
      <c r="AB192">
        <f t="shared" si="114"/>
        <v>4.9851818181818185E-2</v>
      </c>
      <c r="AC192">
        <f t="shared" si="117"/>
        <v>5.2225714285714285E-2</v>
      </c>
      <c r="AD192">
        <v>7625</v>
      </c>
      <c r="AE192">
        <f t="shared" si="121"/>
        <v>3520.5</v>
      </c>
      <c r="AF192">
        <f t="shared" si="122"/>
        <v>1514.5</v>
      </c>
    </row>
    <row r="193" spans="1:32" x14ac:dyDescent="0.25">
      <c r="A193" t="s">
        <v>76</v>
      </c>
      <c r="B193" t="s">
        <v>959</v>
      </c>
      <c r="C193" t="s">
        <v>451</v>
      </c>
      <c r="D193">
        <v>1650000</v>
      </c>
      <c r="E193">
        <v>1550000</v>
      </c>
      <c r="F193" t="s">
        <v>452</v>
      </c>
      <c r="G193" t="s">
        <v>453</v>
      </c>
      <c r="H193" t="s">
        <v>454</v>
      </c>
      <c r="J193" t="s">
        <v>230</v>
      </c>
      <c r="K193">
        <v>3600</v>
      </c>
      <c r="N193">
        <f t="shared" si="120"/>
        <v>0</v>
      </c>
      <c r="O193">
        <v>3</v>
      </c>
      <c r="P193">
        <v>8</v>
      </c>
      <c r="Q193">
        <f>2500*3</f>
        <v>7500</v>
      </c>
      <c r="R193">
        <f t="shared" si="108"/>
        <v>90000</v>
      </c>
      <c r="U193">
        <f t="shared" si="109"/>
        <v>0</v>
      </c>
      <c r="V193">
        <f t="shared" si="110"/>
        <v>90000</v>
      </c>
      <c r="W193">
        <f t="shared" si="111"/>
        <v>7500</v>
      </c>
      <c r="X193">
        <f t="shared" si="112"/>
        <v>90000</v>
      </c>
      <c r="Y193">
        <v>3052.72</v>
      </c>
      <c r="Z193">
        <v>10000</v>
      </c>
      <c r="AA193">
        <f t="shared" si="113"/>
        <v>13052.72</v>
      </c>
      <c r="AB193">
        <f t="shared" si="114"/>
        <v>4.6634715151515148E-2</v>
      </c>
      <c r="AC193">
        <f t="shared" si="117"/>
        <v>4.9643406451612901E-2</v>
      </c>
      <c r="AD193">
        <v>5959</v>
      </c>
      <c r="AE193">
        <f t="shared" si="121"/>
        <v>1087.7266666666667</v>
      </c>
      <c r="AF193">
        <f t="shared" si="122"/>
        <v>453.27333333333331</v>
      </c>
    </row>
    <row r="194" spans="1:32" x14ac:dyDescent="0.25">
      <c r="B194" t="s">
        <v>963</v>
      </c>
      <c r="C194" t="s">
        <v>456</v>
      </c>
      <c r="E194">
        <v>1335000</v>
      </c>
      <c r="F194" t="s">
        <v>457</v>
      </c>
      <c r="N194">
        <f t="shared" si="120"/>
        <v>0</v>
      </c>
      <c r="R194">
        <f t="shared" si="108"/>
        <v>0</v>
      </c>
      <c r="X194">
        <f t="shared" si="112"/>
        <v>0</v>
      </c>
      <c r="AA194">
        <f>Z194*12</f>
        <v>0</v>
      </c>
    </row>
    <row r="195" spans="1:32" x14ac:dyDescent="0.25">
      <c r="B195" t="s">
        <v>959</v>
      </c>
      <c r="C195" t="s">
        <v>458</v>
      </c>
      <c r="D195">
        <v>1300000</v>
      </c>
      <c r="E195">
        <v>1300000</v>
      </c>
      <c r="F195" t="s">
        <v>459</v>
      </c>
      <c r="G195">
        <v>44562</v>
      </c>
      <c r="H195" t="s">
        <v>460</v>
      </c>
      <c r="I195" t="s">
        <v>461</v>
      </c>
      <c r="K195">
        <v>2362</v>
      </c>
      <c r="N195">
        <f t="shared" si="120"/>
        <v>0</v>
      </c>
      <c r="O195">
        <v>2</v>
      </c>
      <c r="P195">
        <v>4</v>
      </c>
      <c r="Q195">
        <f>2500+3500</f>
        <v>6000</v>
      </c>
      <c r="R195">
        <f t="shared" si="108"/>
        <v>72000</v>
      </c>
      <c r="U195">
        <f t="shared" ref="U195:U202" si="123">T195*12</f>
        <v>0</v>
      </c>
      <c r="V195">
        <f t="shared" ref="V195:V202" si="124">N195+R195+U195</f>
        <v>72000</v>
      </c>
      <c r="W195">
        <f t="shared" ref="W195:W202" si="125">V195/12</f>
        <v>6000</v>
      </c>
      <c r="X195">
        <f t="shared" si="112"/>
        <v>72000</v>
      </c>
      <c r="Y195">
        <v>2319</v>
      </c>
      <c r="Z195">
        <v>10000</v>
      </c>
      <c r="AA195">
        <f t="shared" ref="AA195:AA202" si="126">Y195+Z195</f>
        <v>12319</v>
      </c>
      <c r="AB195">
        <f t="shared" ref="AB195:AB202" si="127">(V195-AA195+(S195*12))/D195</f>
        <v>4.5908461538461537E-2</v>
      </c>
      <c r="AC195">
        <f t="shared" ref="AC195:AC202" si="128">(X195-AA195)/E195</f>
        <v>4.5908461538461537E-2</v>
      </c>
      <c r="AE195">
        <f t="shared" ref="AE195:AE202" si="129">AA195/12</f>
        <v>1026.5833333333333</v>
      </c>
      <c r="AF195">
        <f t="shared" ref="AF195:AF202" si="130">W195-AD195-AE195</f>
        <v>4973.416666666667</v>
      </c>
    </row>
    <row r="196" spans="1:32" x14ac:dyDescent="0.25">
      <c r="B196" t="s">
        <v>959</v>
      </c>
      <c r="C196" t="s">
        <v>462</v>
      </c>
      <c r="D196">
        <v>1665000</v>
      </c>
      <c r="E196" t="s">
        <v>463</v>
      </c>
      <c r="G196" t="s">
        <v>464</v>
      </c>
      <c r="H196" t="s">
        <v>465</v>
      </c>
      <c r="N196">
        <f t="shared" si="120"/>
        <v>0</v>
      </c>
      <c r="O196">
        <v>4</v>
      </c>
      <c r="P196">
        <v>7</v>
      </c>
      <c r="Q196">
        <f>1650+3000+1850+2700</f>
        <v>9200</v>
      </c>
      <c r="R196">
        <f t="shared" si="108"/>
        <v>110400</v>
      </c>
      <c r="U196">
        <f t="shared" si="123"/>
        <v>0</v>
      </c>
      <c r="V196">
        <f t="shared" si="124"/>
        <v>110400</v>
      </c>
      <c r="W196">
        <f t="shared" si="125"/>
        <v>9200</v>
      </c>
      <c r="X196">
        <f t="shared" si="112"/>
        <v>110400</v>
      </c>
      <c r="Y196">
        <v>10402</v>
      </c>
      <c r="Z196">
        <v>10000</v>
      </c>
      <c r="AA196">
        <f t="shared" si="126"/>
        <v>20402</v>
      </c>
      <c r="AB196">
        <f t="shared" si="127"/>
        <v>5.4052852852852856E-2</v>
      </c>
      <c r="AC196" t="e">
        <f t="shared" si="128"/>
        <v>#VALUE!</v>
      </c>
      <c r="AE196">
        <f t="shared" si="129"/>
        <v>1700.1666666666667</v>
      </c>
      <c r="AF196">
        <f t="shared" si="130"/>
        <v>7499.833333333333</v>
      </c>
    </row>
    <row r="197" spans="1:32" x14ac:dyDescent="0.25">
      <c r="B197" t="s">
        <v>959</v>
      </c>
      <c r="C197" t="s">
        <v>466</v>
      </c>
      <c r="D197">
        <v>1550000</v>
      </c>
      <c r="E197" t="s">
        <v>467</v>
      </c>
      <c r="G197">
        <v>44615</v>
      </c>
      <c r="H197" t="s">
        <v>468</v>
      </c>
      <c r="I197" t="s">
        <v>469</v>
      </c>
      <c r="J197">
        <v>2000</v>
      </c>
      <c r="K197">
        <v>4400</v>
      </c>
      <c r="N197">
        <f t="shared" si="120"/>
        <v>0</v>
      </c>
      <c r="O197">
        <v>3</v>
      </c>
      <c r="R197">
        <f t="shared" si="108"/>
        <v>0</v>
      </c>
      <c r="U197">
        <f t="shared" si="123"/>
        <v>0</v>
      </c>
      <c r="V197">
        <f t="shared" si="124"/>
        <v>0</v>
      </c>
      <c r="W197">
        <f t="shared" si="125"/>
        <v>0</v>
      </c>
      <c r="X197">
        <f t="shared" si="112"/>
        <v>0</v>
      </c>
      <c r="Y197">
        <v>3867</v>
      </c>
      <c r="AA197">
        <f t="shared" si="126"/>
        <v>3867</v>
      </c>
      <c r="AB197">
        <f t="shared" si="127"/>
        <v>-2.4948387096774194E-3</v>
      </c>
      <c r="AC197" t="e">
        <f t="shared" si="128"/>
        <v>#VALUE!</v>
      </c>
      <c r="AE197">
        <f t="shared" si="129"/>
        <v>322.25</v>
      </c>
      <c r="AF197">
        <f t="shared" si="130"/>
        <v>-322.25</v>
      </c>
    </row>
    <row r="198" spans="1:32" x14ac:dyDescent="0.25">
      <c r="B198" t="s">
        <v>959</v>
      </c>
      <c r="C198" t="s">
        <v>470</v>
      </c>
      <c r="D198">
        <v>1500000</v>
      </c>
      <c r="E198">
        <v>1250000</v>
      </c>
      <c r="F198" t="s">
        <v>471</v>
      </c>
      <c r="G198">
        <v>44571</v>
      </c>
      <c r="H198" t="s">
        <v>472</v>
      </c>
      <c r="J198">
        <v>1728</v>
      </c>
      <c r="N198">
        <f t="shared" si="120"/>
        <v>0</v>
      </c>
      <c r="O198">
        <v>2</v>
      </c>
      <c r="P198">
        <v>5</v>
      </c>
      <c r="Q198">
        <f>3200+2200</f>
        <v>5400</v>
      </c>
      <c r="R198">
        <f t="shared" si="108"/>
        <v>64800</v>
      </c>
      <c r="U198">
        <f t="shared" si="123"/>
        <v>0</v>
      </c>
      <c r="V198">
        <f t="shared" si="124"/>
        <v>64800</v>
      </c>
      <c r="W198">
        <f t="shared" si="125"/>
        <v>5400</v>
      </c>
      <c r="X198">
        <f t="shared" si="112"/>
        <v>64800</v>
      </c>
      <c r="Y198">
        <v>2704</v>
      </c>
      <c r="AA198">
        <f t="shared" si="126"/>
        <v>2704</v>
      </c>
      <c r="AB198">
        <f t="shared" si="127"/>
        <v>4.1397333333333335E-2</v>
      </c>
      <c r="AC198">
        <f t="shared" si="128"/>
        <v>4.96768E-2</v>
      </c>
      <c r="AD198">
        <v>3819</v>
      </c>
      <c r="AE198">
        <f t="shared" si="129"/>
        <v>225.33333333333334</v>
      </c>
      <c r="AF198">
        <f t="shared" si="130"/>
        <v>1355.6666666666667</v>
      </c>
    </row>
    <row r="199" spans="1:32" x14ac:dyDescent="0.25">
      <c r="B199" t="s">
        <v>959</v>
      </c>
      <c r="C199" t="s">
        <v>473</v>
      </c>
      <c r="D199">
        <v>1390000</v>
      </c>
      <c r="E199">
        <v>1250000</v>
      </c>
      <c r="F199" t="s">
        <v>474</v>
      </c>
      <c r="G199">
        <v>44566</v>
      </c>
      <c r="H199" t="s">
        <v>475</v>
      </c>
      <c r="I199" t="s">
        <v>476</v>
      </c>
      <c r="J199">
        <v>1728</v>
      </c>
      <c r="K199">
        <v>2040</v>
      </c>
      <c r="N199">
        <f t="shared" si="120"/>
        <v>0</v>
      </c>
      <c r="O199">
        <v>2</v>
      </c>
      <c r="P199">
        <v>7</v>
      </c>
      <c r="Q199">
        <f>3200+2200</f>
        <v>5400</v>
      </c>
      <c r="R199">
        <f t="shared" si="108"/>
        <v>64800</v>
      </c>
      <c r="U199">
        <f t="shared" si="123"/>
        <v>0</v>
      </c>
      <c r="V199">
        <f t="shared" si="124"/>
        <v>64800</v>
      </c>
      <c r="W199">
        <f t="shared" si="125"/>
        <v>5400</v>
      </c>
      <c r="X199">
        <f t="shared" si="112"/>
        <v>64800</v>
      </c>
      <c r="Y199">
        <v>2704</v>
      </c>
      <c r="AA199">
        <f t="shared" si="126"/>
        <v>2704</v>
      </c>
      <c r="AB199">
        <f t="shared" si="127"/>
        <v>4.467338129496403E-2</v>
      </c>
      <c r="AC199">
        <f t="shared" si="128"/>
        <v>4.96768E-2</v>
      </c>
      <c r="AE199">
        <f t="shared" si="129"/>
        <v>225.33333333333334</v>
      </c>
      <c r="AF199">
        <f t="shared" si="130"/>
        <v>5174.666666666667</v>
      </c>
    </row>
    <row r="200" spans="1:32" x14ac:dyDescent="0.25">
      <c r="B200" t="s">
        <v>959</v>
      </c>
      <c r="C200" t="s">
        <v>254</v>
      </c>
      <c r="D200">
        <v>1100000</v>
      </c>
      <c r="E200" t="s">
        <v>477</v>
      </c>
      <c r="G200">
        <v>44607</v>
      </c>
      <c r="H200" t="s">
        <v>478</v>
      </c>
      <c r="J200">
        <v>1984</v>
      </c>
      <c r="N200">
        <f t="shared" si="120"/>
        <v>0</v>
      </c>
      <c r="O200">
        <v>2</v>
      </c>
      <c r="P200">
        <v>5</v>
      </c>
      <c r="R200">
        <f t="shared" si="108"/>
        <v>0</v>
      </c>
      <c r="U200">
        <f t="shared" si="123"/>
        <v>0</v>
      </c>
      <c r="V200">
        <f t="shared" si="124"/>
        <v>0</v>
      </c>
      <c r="W200">
        <f t="shared" si="125"/>
        <v>0</v>
      </c>
      <c r="X200">
        <f t="shared" si="112"/>
        <v>0</v>
      </c>
      <c r="Y200">
        <v>7551</v>
      </c>
      <c r="AA200">
        <f t="shared" si="126"/>
        <v>7551</v>
      </c>
      <c r="AB200">
        <f t="shared" si="127"/>
        <v>-6.8645454545454548E-3</v>
      </c>
      <c r="AC200" t="e">
        <f t="shared" si="128"/>
        <v>#VALUE!</v>
      </c>
      <c r="AE200">
        <f t="shared" si="129"/>
        <v>629.25</v>
      </c>
      <c r="AF200">
        <f t="shared" si="130"/>
        <v>-629.25</v>
      </c>
    </row>
    <row r="201" spans="1:32" x14ac:dyDescent="0.25">
      <c r="B201" t="s">
        <v>959</v>
      </c>
      <c r="C201" t="s">
        <v>479</v>
      </c>
      <c r="D201">
        <v>1600000</v>
      </c>
      <c r="E201" t="s">
        <v>480</v>
      </c>
      <c r="F201" t="s">
        <v>267</v>
      </c>
      <c r="G201">
        <v>44545</v>
      </c>
      <c r="H201" t="s">
        <v>481</v>
      </c>
      <c r="I201" t="s">
        <v>482</v>
      </c>
      <c r="J201">
        <v>2000</v>
      </c>
      <c r="N201">
        <f t="shared" si="120"/>
        <v>0</v>
      </c>
      <c r="O201">
        <v>2</v>
      </c>
      <c r="P201">
        <v>4</v>
      </c>
      <c r="Q201">
        <f>3500+2800</f>
        <v>6300</v>
      </c>
      <c r="R201">
        <f t="shared" si="108"/>
        <v>75600</v>
      </c>
      <c r="S201">
        <v>2</v>
      </c>
      <c r="U201">
        <f t="shared" si="123"/>
        <v>0</v>
      </c>
      <c r="V201">
        <f t="shared" si="124"/>
        <v>75600</v>
      </c>
      <c r="W201">
        <f t="shared" si="125"/>
        <v>6300</v>
      </c>
      <c r="X201">
        <f t="shared" si="112"/>
        <v>75600</v>
      </c>
      <c r="Y201">
        <v>7227</v>
      </c>
      <c r="AA201">
        <f t="shared" si="126"/>
        <v>7227</v>
      </c>
      <c r="AB201">
        <f t="shared" si="127"/>
        <v>4.2748124999999998E-2</v>
      </c>
      <c r="AC201" t="e">
        <f t="shared" si="128"/>
        <v>#VALUE!</v>
      </c>
      <c r="AE201">
        <f t="shared" si="129"/>
        <v>602.25</v>
      </c>
      <c r="AF201">
        <f t="shared" si="130"/>
        <v>5697.75</v>
      </c>
    </row>
    <row r="202" spans="1:32" x14ac:dyDescent="0.25">
      <c r="B202" t="s">
        <v>963</v>
      </c>
      <c r="C202" t="s">
        <v>484</v>
      </c>
      <c r="D202">
        <v>1498000</v>
      </c>
      <c r="E202">
        <v>1300000</v>
      </c>
      <c r="F202" t="s">
        <v>485</v>
      </c>
      <c r="G202">
        <v>44540</v>
      </c>
      <c r="H202" t="s">
        <v>486</v>
      </c>
      <c r="J202">
        <f>20*42</f>
        <v>840</v>
      </c>
      <c r="L202">
        <v>1</v>
      </c>
      <c r="M202">
        <v>2350</v>
      </c>
      <c r="N202">
        <f t="shared" si="120"/>
        <v>28200</v>
      </c>
      <c r="O202">
        <v>2</v>
      </c>
      <c r="P202">
        <v>4</v>
      </c>
      <c r="Q202">
        <f>1350+1350</f>
        <v>2700</v>
      </c>
      <c r="R202">
        <f t="shared" si="108"/>
        <v>32400</v>
      </c>
      <c r="U202">
        <f t="shared" si="123"/>
        <v>0</v>
      </c>
      <c r="V202">
        <f t="shared" si="124"/>
        <v>60600</v>
      </c>
      <c r="W202">
        <f t="shared" si="125"/>
        <v>5050</v>
      </c>
      <c r="X202">
        <f t="shared" si="112"/>
        <v>60600</v>
      </c>
      <c r="Y202">
        <v>7964</v>
      </c>
      <c r="Z202">
        <v>10000</v>
      </c>
      <c r="AA202">
        <f t="shared" si="126"/>
        <v>17964</v>
      </c>
      <c r="AB202">
        <f t="shared" si="127"/>
        <v>2.8461949265687583E-2</v>
      </c>
      <c r="AC202">
        <f t="shared" si="128"/>
        <v>3.2796923076923078E-2</v>
      </c>
      <c r="AE202">
        <f t="shared" si="129"/>
        <v>1497</v>
      </c>
      <c r="AF202">
        <f t="shared" si="130"/>
        <v>3553</v>
      </c>
    </row>
    <row r="203" spans="1:32" x14ac:dyDescent="0.25">
      <c r="A203" t="s">
        <v>487</v>
      </c>
    </row>
    <row r="204" spans="1:32" x14ac:dyDescent="0.25">
      <c r="B204" t="s">
        <v>959</v>
      </c>
      <c r="C204" t="s">
        <v>488</v>
      </c>
      <c r="D204">
        <v>3500000</v>
      </c>
      <c r="L204">
        <v>1</v>
      </c>
      <c r="M204">
        <v>3500</v>
      </c>
      <c r="N204">
        <f>M204*12</f>
        <v>42000</v>
      </c>
      <c r="O204">
        <v>5</v>
      </c>
      <c r="P204">
        <v>7</v>
      </c>
      <c r="Q204">
        <f>2000+2000+2000+2500+2500</f>
        <v>11000</v>
      </c>
      <c r="R204">
        <f>Q204*12</f>
        <v>132000</v>
      </c>
      <c r="U204">
        <f>T204*12</f>
        <v>0</v>
      </c>
      <c r="V204">
        <f>N204+R204+U204</f>
        <v>174000</v>
      </c>
      <c r="W204">
        <f>V204/12</f>
        <v>14500</v>
      </c>
      <c r="X204">
        <f>W204*12</f>
        <v>174000</v>
      </c>
      <c r="Y204">
        <v>12000</v>
      </c>
      <c r="Z204">
        <v>10000</v>
      </c>
      <c r="AA204">
        <f>Y204+Z204</f>
        <v>22000</v>
      </c>
      <c r="AB204">
        <f>(V204-AA204+(S204*12))/D204</f>
        <v>4.3428571428571427E-2</v>
      </c>
      <c r="AC204" t="e">
        <f>(X204-AA204)/E204</f>
        <v>#DIV/0!</v>
      </c>
      <c r="AE204">
        <f>AA204/12</f>
        <v>1833.3333333333333</v>
      </c>
      <c r="AF204">
        <f>W204-AD204-AE204</f>
        <v>12666.666666666666</v>
      </c>
    </row>
    <row r="205" spans="1:32" x14ac:dyDescent="0.25">
      <c r="A205" t="s">
        <v>64</v>
      </c>
      <c r="B205" t="s">
        <v>959</v>
      </c>
      <c r="C205" t="s">
        <v>489</v>
      </c>
      <c r="D205">
        <v>2250000</v>
      </c>
      <c r="E205" t="s">
        <v>490</v>
      </c>
      <c r="J205" t="s">
        <v>491</v>
      </c>
      <c r="L205">
        <v>3</v>
      </c>
      <c r="M205">
        <v>3925</v>
      </c>
      <c r="N205">
        <f>M205*12</f>
        <v>47100</v>
      </c>
      <c r="O205">
        <v>9</v>
      </c>
      <c r="Q205">
        <f>1075+1150+1050+800+880</f>
        <v>4955</v>
      </c>
      <c r="R205">
        <f>Q205*12</f>
        <v>59460</v>
      </c>
      <c r="U205">
        <f>T205*12</f>
        <v>0</v>
      </c>
      <c r="V205">
        <f>N205+R205+U205</f>
        <v>106560</v>
      </c>
      <c r="W205">
        <f>V205/12</f>
        <v>8880</v>
      </c>
      <c r="Y205">
        <v>35936</v>
      </c>
      <c r="Z205">
        <v>36835</v>
      </c>
      <c r="AA205">
        <f>Y205+Z205</f>
        <v>72771</v>
      </c>
      <c r="AB205">
        <f>(V205-AA205+(S205*12))/D205</f>
        <v>1.5017333333333334E-2</v>
      </c>
      <c r="AC205" t="e">
        <f>(X205-AA205)/E205</f>
        <v>#VALUE!</v>
      </c>
    </row>
    <row r="206" spans="1:32" x14ac:dyDescent="0.25">
      <c r="B206" t="s">
        <v>959</v>
      </c>
      <c r="C206" t="s">
        <v>492</v>
      </c>
      <c r="D206">
        <v>1350000</v>
      </c>
      <c r="E206" t="s">
        <v>493</v>
      </c>
      <c r="H206" t="s">
        <v>494</v>
      </c>
      <c r="K206">
        <v>1920</v>
      </c>
      <c r="L206">
        <v>1</v>
      </c>
      <c r="M206">
        <v>3650</v>
      </c>
      <c r="N206">
        <f>M206*12</f>
        <v>43800</v>
      </c>
      <c r="O206">
        <v>2</v>
      </c>
      <c r="Q206">
        <f>1400+1560</f>
        <v>2960</v>
      </c>
      <c r="R206">
        <f>Q206*12</f>
        <v>35520</v>
      </c>
      <c r="U206">
        <f>T206*12</f>
        <v>0</v>
      </c>
      <c r="V206">
        <f>N206+R206+U206</f>
        <v>79320</v>
      </c>
      <c r="W206">
        <f>V206/12</f>
        <v>6610</v>
      </c>
      <c r="X206">
        <f>W206*12</f>
        <v>79320</v>
      </c>
      <c r="Z206">
        <v>10000</v>
      </c>
      <c r="AA206">
        <f>Y206+Z206</f>
        <v>10000</v>
      </c>
      <c r="AB206">
        <f>(V206-AA206+(S206*12))/D206</f>
        <v>5.134814814814815E-2</v>
      </c>
      <c r="AC206" t="e">
        <f>(X206-AA206)/E206</f>
        <v>#VALUE!</v>
      </c>
    </row>
    <row r="207" spans="1:32" x14ac:dyDescent="0.25">
      <c r="B207" t="s">
        <v>959</v>
      </c>
      <c r="C207" t="s">
        <v>495</v>
      </c>
      <c r="D207">
        <v>1500000</v>
      </c>
      <c r="E207" t="s">
        <v>496</v>
      </c>
      <c r="G207">
        <v>44654</v>
      </c>
      <c r="H207" t="s">
        <v>497</v>
      </c>
      <c r="I207" t="s">
        <v>498</v>
      </c>
      <c r="J207">
        <f>22.5*75</f>
        <v>1687.5</v>
      </c>
      <c r="K207">
        <v>2700</v>
      </c>
      <c r="N207">
        <f t="shared" ref="N207:N215" si="131">M207*12</f>
        <v>0</v>
      </c>
      <c r="O207">
        <v>3</v>
      </c>
      <c r="P207">
        <v>8</v>
      </c>
      <c r="Q207">
        <f>1650+1800+1700</f>
        <v>5150</v>
      </c>
      <c r="R207">
        <f t="shared" ref="R207:R215" si="132">Q207*12</f>
        <v>61800</v>
      </c>
      <c r="U207">
        <f t="shared" ref="U207:U250" si="133">T207*12</f>
        <v>0</v>
      </c>
      <c r="V207">
        <f t="shared" ref="V207:V250" si="134">N207+R207+U207</f>
        <v>61800</v>
      </c>
      <c r="W207">
        <f t="shared" ref="W207:W244" si="135">V207/12</f>
        <v>5150</v>
      </c>
      <c r="X207">
        <f t="shared" ref="X207:X215" si="136">W207*12</f>
        <v>61800</v>
      </c>
      <c r="Y207">
        <v>5000</v>
      </c>
      <c r="Z207">
        <v>10000</v>
      </c>
      <c r="AA207">
        <f t="shared" ref="AA207:AA215" si="137">Y207+Z207</f>
        <v>15000</v>
      </c>
      <c r="AB207">
        <f t="shared" ref="AB207:AB222" si="138">(V207-AA207+(S207*12))/D207</f>
        <v>3.1199999999999999E-2</v>
      </c>
      <c r="AC207" t="e">
        <f t="shared" ref="AC207:AC215" si="139">(X207-AA207)/E207</f>
        <v>#VALUE!</v>
      </c>
      <c r="AE207">
        <f t="shared" ref="AE207:AE215" si="140">AA207/12</f>
        <v>1250</v>
      </c>
      <c r="AF207">
        <f t="shared" ref="AF207:AF215" si="141">W207-AD207-AE207</f>
        <v>3900</v>
      </c>
    </row>
    <row r="208" spans="1:32" x14ac:dyDescent="0.25">
      <c r="B208" t="s">
        <v>959</v>
      </c>
      <c r="C208" t="s">
        <v>499</v>
      </c>
      <c r="D208">
        <v>1700000</v>
      </c>
      <c r="E208" t="s">
        <v>500</v>
      </c>
      <c r="G208">
        <v>44610</v>
      </c>
      <c r="H208" t="s">
        <v>501</v>
      </c>
      <c r="J208">
        <f>20*75</f>
        <v>1500</v>
      </c>
      <c r="K208">
        <v>2700</v>
      </c>
      <c r="L208">
        <v>1</v>
      </c>
      <c r="N208">
        <f t="shared" si="131"/>
        <v>0</v>
      </c>
      <c r="O208">
        <v>2</v>
      </c>
      <c r="R208">
        <f t="shared" si="132"/>
        <v>0</v>
      </c>
      <c r="U208">
        <f t="shared" si="133"/>
        <v>0</v>
      </c>
      <c r="V208">
        <f t="shared" si="134"/>
        <v>0</v>
      </c>
      <c r="W208">
        <f t="shared" si="135"/>
        <v>0</v>
      </c>
      <c r="X208">
        <f t="shared" si="136"/>
        <v>0</v>
      </c>
      <c r="Y208">
        <v>4653</v>
      </c>
      <c r="AA208">
        <f t="shared" si="137"/>
        <v>4653</v>
      </c>
      <c r="AB208">
        <f t="shared" si="138"/>
        <v>-2.7370588235294119E-3</v>
      </c>
      <c r="AC208" t="e">
        <f t="shared" si="139"/>
        <v>#VALUE!</v>
      </c>
      <c r="AE208">
        <f t="shared" si="140"/>
        <v>387.75</v>
      </c>
      <c r="AF208">
        <f t="shared" si="141"/>
        <v>-387.75</v>
      </c>
    </row>
    <row r="209" spans="1:32" x14ac:dyDescent="0.25">
      <c r="B209" t="s">
        <v>963</v>
      </c>
      <c r="C209" t="s">
        <v>502</v>
      </c>
      <c r="D209">
        <v>1930000</v>
      </c>
      <c r="E209" t="s">
        <v>503</v>
      </c>
      <c r="H209" t="s">
        <v>504</v>
      </c>
      <c r="N209">
        <f t="shared" si="131"/>
        <v>0</v>
      </c>
      <c r="O209">
        <v>8</v>
      </c>
      <c r="Q209">
        <v>13400</v>
      </c>
      <c r="R209">
        <f t="shared" si="132"/>
        <v>160800</v>
      </c>
      <c r="U209">
        <f t="shared" si="133"/>
        <v>0</v>
      </c>
      <c r="V209">
        <f t="shared" si="134"/>
        <v>160800</v>
      </c>
      <c r="W209">
        <f t="shared" si="135"/>
        <v>13400</v>
      </c>
      <c r="X209">
        <f t="shared" si="136"/>
        <v>160800</v>
      </c>
      <c r="Y209">
        <v>38000</v>
      </c>
      <c r="Z209">
        <f>3778+1294+3807+1579+6383</f>
        <v>16841</v>
      </c>
      <c r="AA209">
        <f t="shared" si="137"/>
        <v>54841</v>
      </c>
      <c r="AB209">
        <f t="shared" si="138"/>
        <v>5.4901036269430055E-2</v>
      </c>
      <c r="AC209" t="e">
        <f t="shared" si="139"/>
        <v>#VALUE!</v>
      </c>
      <c r="AE209">
        <f t="shared" si="140"/>
        <v>4570.083333333333</v>
      </c>
      <c r="AF209">
        <f t="shared" si="141"/>
        <v>8829.9166666666679</v>
      </c>
    </row>
    <row r="210" spans="1:32" x14ac:dyDescent="0.25">
      <c r="B210" t="s">
        <v>959</v>
      </c>
      <c r="C210" t="s">
        <v>505</v>
      </c>
      <c r="D210">
        <v>1450000</v>
      </c>
      <c r="H210" t="s">
        <v>506</v>
      </c>
      <c r="L210">
        <v>1</v>
      </c>
      <c r="N210">
        <f t="shared" si="131"/>
        <v>0</v>
      </c>
      <c r="O210">
        <v>1</v>
      </c>
      <c r="R210">
        <f t="shared" si="132"/>
        <v>0</v>
      </c>
      <c r="U210">
        <f t="shared" si="133"/>
        <v>0</v>
      </c>
      <c r="V210">
        <f t="shared" si="134"/>
        <v>0</v>
      </c>
      <c r="W210">
        <f t="shared" si="135"/>
        <v>0</v>
      </c>
      <c r="X210">
        <f t="shared" si="136"/>
        <v>0</v>
      </c>
      <c r="AA210">
        <f t="shared" si="137"/>
        <v>0</v>
      </c>
      <c r="AB210">
        <f t="shared" si="138"/>
        <v>0</v>
      </c>
      <c r="AC210" t="e">
        <f t="shared" si="139"/>
        <v>#DIV/0!</v>
      </c>
      <c r="AE210">
        <f t="shared" si="140"/>
        <v>0</v>
      </c>
      <c r="AF210">
        <f t="shared" si="141"/>
        <v>0</v>
      </c>
    </row>
    <row r="211" spans="1:32" x14ac:dyDescent="0.25">
      <c r="B211" t="s">
        <v>959</v>
      </c>
      <c r="C211" t="s">
        <v>507</v>
      </c>
      <c r="D211">
        <v>1200000</v>
      </c>
      <c r="E211" t="s">
        <v>508</v>
      </c>
      <c r="F211" t="s">
        <v>509</v>
      </c>
      <c r="G211">
        <v>44501</v>
      </c>
      <c r="H211" t="s">
        <v>510</v>
      </c>
      <c r="J211">
        <f>32.75*59.5</f>
        <v>1948.625</v>
      </c>
      <c r="K211">
        <v>2500</v>
      </c>
      <c r="L211">
        <v>1</v>
      </c>
      <c r="N211">
        <f t="shared" si="131"/>
        <v>0</v>
      </c>
      <c r="O211">
        <v>1</v>
      </c>
      <c r="P211">
        <v>3</v>
      </c>
      <c r="R211">
        <f t="shared" si="132"/>
        <v>0</v>
      </c>
      <c r="U211">
        <f t="shared" si="133"/>
        <v>0</v>
      </c>
      <c r="V211">
        <f t="shared" si="134"/>
        <v>0</v>
      </c>
      <c r="W211">
        <f t="shared" si="135"/>
        <v>0</v>
      </c>
      <c r="X211">
        <f t="shared" si="136"/>
        <v>0</v>
      </c>
      <c r="Y211">
        <v>6962</v>
      </c>
      <c r="Z211">
        <v>10000</v>
      </c>
      <c r="AA211">
        <f t="shared" si="137"/>
        <v>16962</v>
      </c>
      <c r="AB211">
        <f t="shared" si="138"/>
        <v>-1.4135E-2</v>
      </c>
      <c r="AC211" t="e">
        <f t="shared" si="139"/>
        <v>#VALUE!</v>
      </c>
      <c r="AE211">
        <f t="shared" si="140"/>
        <v>1413.5</v>
      </c>
      <c r="AF211">
        <f t="shared" si="141"/>
        <v>-1413.5</v>
      </c>
    </row>
    <row r="212" spans="1:32" x14ac:dyDescent="0.25">
      <c r="B212" t="s">
        <v>959</v>
      </c>
      <c r="C212" t="s">
        <v>511</v>
      </c>
      <c r="D212">
        <v>1580000</v>
      </c>
      <c r="E212" t="s">
        <v>512</v>
      </c>
      <c r="G212">
        <v>44197</v>
      </c>
      <c r="H212" t="s">
        <v>513</v>
      </c>
      <c r="I212" t="s">
        <v>514</v>
      </c>
      <c r="J212">
        <v>1250</v>
      </c>
      <c r="N212">
        <f t="shared" si="131"/>
        <v>0</v>
      </c>
      <c r="O212">
        <v>4</v>
      </c>
      <c r="P212">
        <v>9</v>
      </c>
      <c r="Q212">
        <f>3000+2000+2200+2500</f>
        <v>9700</v>
      </c>
      <c r="R212">
        <f t="shared" si="132"/>
        <v>116400</v>
      </c>
      <c r="U212">
        <f t="shared" si="133"/>
        <v>0</v>
      </c>
      <c r="V212">
        <f t="shared" si="134"/>
        <v>116400</v>
      </c>
      <c r="W212">
        <f t="shared" si="135"/>
        <v>9700</v>
      </c>
      <c r="X212">
        <f t="shared" si="136"/>
        <v>116400</v>
      </c>
      <c r="Y212">
        <v>6000</v>
      </c>
      <c r="Z212">
        <v>10000</v>
      </c>
      <c r="AA212">
        <f t="shared" si="137"/>
        <v>16000</v>
      </c>
      <c r="AB212">
        <f t="shared" si="138"/>
        <v>6.3544303797468352E-2</v>
      </c>
      <c r="AC212" t="e">
        <f t="shared" si="139"/>
        <v>#VALUE!</v>
      </c>
      <c r="AE212">
        <f t="shared" si="140"/>
        <v>1333.3333333333333</v>
      </c>
      <c r="AF212">
        <f t="shared" si="141"/>
        <v>8366.6666666666661</v>
      </c>
    </row>
    <row r="213" spans="1:32" x14ac:dyDescent="0.25">
      <c r="B213" t="s">
        <v>959</v>
      </c>
      <c r="C213" t="s">
        <v>515</v>
      </c>
      <c r="D213">
        <v>1500000</v>
      </c>
      <c r="E213" t="s">
        <v>516</v>
      </c>
      <c r="L213">
        <v>1</v>
      </c>
      <c r="N213">
        <f t="shared" si="131"/>
        <v>0</v>
      </c>
      <c r="O213">
        <v>4</v>
      </c>
      <c r="R213">
        <f t="shared" si="132"/>
        <v>0</v>
      </c>
      <c r="U213">
        <f t="shared" si="133"/>
        <v>0</v>
      </c>
      <c r="V213">
        <f t="shared" si="134"/>
        <v>0</v>
      </c>
      <c r="W213">
        <f t="shared" si="135"/>
        <v>0</v>
      </c>
      <c r="X213">
        <f t="shared" si="136"/>
        <v>0</v>
      </c>
      <c r="AA213">
        <f t="shared" si="137"/>
        <v>0</v>
      </c>
      <c r="AB213">
        <f t="shared" si="138"/>
        <v>0</v>
      </c>
      <c r="AC213" t="e">
        <f t="shared" si="139"/>
        <v>#VALUE!</v>
      </c>
      <c r="AE213">
        <f t="shared" si="140"/>
        <v>0</v>
      </c>
      <c r="AF213">
        <f t="shared" si="141"/>
        <v>0</v>
      </c>
    </row>
    <row r="214" spans="1:32" x14ac:dyDescent="0.25">
      <c r="A214" t="s">
        <v>75</v>
      </c>
      <c r="B214" t="s">
        <v>963</v>
      </c>
      <c r="C214" t="s">
        <v>518</v>
      </c>
      <c r="D214">
        <v>1880000</v>
      </c>
      <c r="E214" t="s">
        <v>519</v>
      </c>
      <c r="F214">
        <f>450000-132500</f>
        <v>317500</v>
      </c>
      <c r="H214">
        <f>1325000-450000</f>
        <v>875000</v>
      </c>
      <c r="L214">
        <v>1</v>
      </c>
      <c r="M214">
        <v>5000</v>
      </c>
      <c r="N214">
        <f t="shared" si="131"/>
        <v>60000</v>
      </c>
      <c r="O214">
        <v>5</v>
      </c>
      <c r="Q214">
        <f>1650+1650+1400+1500+1200</f>
        <v>7400</v>
      </c>
      <c r="R214">
        <f t="shared" si="132"/>
        <v>88800</v>
      </c>
      <c r="S214">
        <v>800</v>
      </c>
      <c r="U214">
        <f t="shared" si="133"/>
        <v>0</v>
      </c>
      <c r="V214">
        <f t="shared" si="134"/>
        <v>148800</v>
      </c>
      <c r="W214">
        <f t="shared" si="135"/>
        <v>12400</v>
      </c>
      <c r="X214">
        <f t="shared" si="136"/>
        <v>148800</v>
      </c>
      <c r="Y214">
        <v>16000</v>
      </c>
      <c r="Z214">
        <v>15000</v>
      </c>
      <c r="AA214">
        <f t="shared" si="137"/>
        <v>31000</v>
      </c>
      <c r="AB214">
        <f t="shared" si="138"/>
        <v>6.7765957446808509E-2</v>
      </c>
      <c r="AC214" t="e">
        <f t="shared" si="139"/>
        <v>#VALUE!</v>
      </c>
      <c r="AD214">
        <v>6391</v>
      </c>
      <c r="AE214">
        <f t="shared" si="140"/>
        <v>2583.3333333333335</v>
      </c>
      <c r="AF214">
        <f t="shared" si="141"/>
        <v>3425.6666666666665</v>
      </c>
    </row>
    <row r="215" spans="1:32" x14ac:dyDescent="0.25">
      <c r="B215" t="s">
        <v>959</v>
      </c>
      <c r="C215" t="s">
        <v>520</v>
      </c>
      <c r="D215">
        <v>1725000</v>
      </c>
      <c r="E215" t="s">
        <v>521</v>
      </c>
      <c r="G215">
        <v>44409</v>
      </c>
      <c r="H215" t="s">
        <v>522</v>
      </c>
      <c r="J215">
        <v>1900</v>
      </c>
      <c r="K215">
        <v>3420</v>
      </c>
      <c r="N215">
        <f t="shared" si="131"/>
        <v>0</v>
      </c>
      <c r="O215">
        <v>2</v>
      </c>
      <c r="P215">
        <v>9</v>
      </c>
      <c r="Q215">
        <f>2200+2200+2400</f>
        <v>6800</v>
      </c>
      <c r="R215">
        <f t="shared" si="132"/>
        <v>81600</v>
      </c>
      <c r="U215">
        <f t="shared" si="133"/>
        <v>0</v>
      </c>
      <c r="V215">
        <f t="shared" si="134"/>
        <v>81600</v>
      </c>
      <c r="W215">
        <f t="shared" si="135"/>
        <v>6800</v>
      </c>
      <c r="X215">
        <f t="shared" si="136"/>
        <v>81600</v>
      </c>
      <c r="Y215">
        <v>4190</v>
      </c>
      <c r="Z215">
        <v>10000</v>
      </c>
      <c r="AA215">
        <f t="shared" si="137"/>
        <v>14190</v>
      </c>
      <c r="AB215">
        <f t="shared" si="138"/>
        <v>3.9078260869565215E-2</v>
      </c>
      <c r="AC215" t="e">
        <f t="shared" si="139"/>
        <v>#VALUE!</v>
      </c>
      <c r="AE215">
        <f t="shared" si="140"/>
        <v>1182.5</v>
      </c>
      <c r="AF215">
        <f t="shared" si="141"/>
        <v>5617.5</v>
      </c>
    </row>
    <row r="216" spans="1:32" x14ac:dyDescent="0.25">
      <c r="A216" t="s">
        <v>523</v>
      </c>
      <c r="U216">
        <f t="shared" si="133"/>
        <v>0</v>
      </c>
      <c r="V216">
        <f t="shared" si="134"/>
        <v>0</v>
      </c>
      <c r="W216">
        <f t="shared" si="135"/>
        <v>0</v>
      </c>
      <c r="AB216" t="e">
        <f t="shared" si="138"/>
        <v>#DIV/0!</v>
      </c>
    </row>
    <row r="217" spans="1:32" x14ac:dyDescent="0.25">
      <c r="B217" t="s">
        <v>963</v>
      </c>
      <c r="C217" t="s">
        <v>502</v>
      </c>
      <c r="D217">
        <v>1930000</v>
      </c>
      <c r="E217" t="s">
        <v>524</v>
      </c>
      <c r="H217" t="s">
        <v>525</v>
      </c>
      <c r="J217" t="s">
        <v>526</v>
      </c>
      <c r="K217" t="s">
        <v>527</v>
      </c>
      <c r="N217">
        <f t="shared" ref="N217:N222" si="142">M217*12</f>
        <v>0</v>
      </c>
      <c r="O217">
        <v>8</v>
      </c>
      <c r="P217">
        <f>6</f>
        <v>6</v>
      </c>
      <c r="R217">
        <f t="shared" ref="R217:R222" si="143">Q217*12</f>
        <v>0</v>
      </c>
      <c r="U217">
        <f>T217*12</f>
        <v>0</v>
      </c>
      <c r="V217">
        <f>N217+R217+U217</f>
        <v>0</v>
      </c>
      <c r="W217">
        <f>V217/12</f>
        <v>0</v>
      </c>
      <c r="X217">
        <f t="shared" ref="X217:X222" si="144">W217*12</f>
        <v>0</v>
      </c>
      <c r="AA217">
        <f t="shared" ref="AA217:AA222" si="145">Y217+Z217</f>
        <v>0</v>
      </c>
      <c r="AB217">
        <f t="shared" si="138"/>
        <v>0</v>
      </c>
      <c r="AC217" t="e">
        <f t="shared" ref="AC217:AC222" si="146">(X217-AA217)/E217</f>
        <v>#VALUE!</v>
      </c>
      <c r="AE217">
        <f t="shared" ref="AE217:AE222" si="147">AA217/12</f>
        <v>0</v>
      </c>
      <c r="AF217">
        <f t="shared" ref="AF217:AF222" si="148">W217-AD217-AE217</f>
        <v>0</v>
      </c>
    </row>
    <row r="218" spans="1:32" x14ac:dyDescent="0.25">
      <c r="B218" t="s">
        <v>963</v>
      </c>
      <c r="C218" t="s">
        <v>528</v>
      </c>
      <c r="D218">
        <v>1750000</v>
      </c>
      <c r="E218" t="s">
        <v>529</v>
      </c>
      <c r="H218" t="s">
        <v>530</v>
      </c>
      <c r="K218">
        <v>4200</v>
      </c>
      <c r="L218">
        <v>1</v>
      </c>
      <c r="N218">
        <f t="shared" si="142"/>
        <v>0</v>
      </c>
      <c r="O218">
        <v>5</v>
      </c>
      <c r="R218">
        <f t="shared" si="143"/>
        <v>0</v>
      </c>
      <c r="U218">
        <f>T218*12</f>
        <v>0</v>
      </c>
      <c r="V218">
        <f>N218+R218+U218</f>
        <v>0</v>
      </c>
      <c r="W218">
        <f>V218/12</f>
        <v>0</v>
      </c>
      <c r="X218">
        <f t="shared" si="144"/>
        <v>0</v>
      </c>
      <c r="AA218">
        <f t="shared" si="145"/>
        <v>0</v>
      </c>
      <c r="AB218">
        <f t="shared" si="138"/>
        <v>0</v>
      </c>
      <c r="AC218" t="e">
        <f t="shared" si="146"/>
        <v>#VALUE!</v>
      </c>
      <c r="AE218">
        <f t="shared" si="147"/>
        <v>0</v>
      </c>
      <c r="AF218">
        <f t="shared" si="148"/>
        <v>0</v>
      </c>
    </row>
    <row r="219" spans="1:32" x14ac:dyDescent="0.25">
      <c r="B219" t="s">
        <v>959</v>
      </c>
      <c r="C219" t="s">
        <v>531</v>
      </c>
      <c r="D219">
        <v>1200000</v>
      </c>
      <c r="E219" t="s">
        <v>532</v>
      </c>
      <c r="G219">
        <v>44652</v>
      </c>
      <c r="H219" t="s">
        <v>533</v>
      </c>
      <c r="J219" t="s">
        <v>230</v>
      </c>
      <c r="K219">
        <v>3000</v>
      </c>
      <c r="N219">
        <f t="shared" si="142"/>
        <v>0</v>
      </c>
      <c r="O219">
        <v>4</v>
      </c>
      <c r="P219">
        <v>6</v>
      </c>
      <c r="R219">
        <f t="shared" si="143"/>
        <v>0</v>
      </c>
      <c r="U219">
        <f t="shared" si="133"/>
        <v>0</v>
      </c>
      <c r="V219">
        <f t="shared" si="134"/>
        <v>0</v>
      </c>
      <c r="W219">
        <f t="shared" si="135"/>
        <v>0</v>
      </c>
      <c r="X219">
        <f t="shared" si="144"/>
        <v>0</v>
      </c>
      <c r="Y219">
        <v>13565</v>
      </c>
      <c r="Z219">
        <v>10000</v>
      </c>
      <c r="AA219">
        <f t="shared" si="145"/>
        <v>23565</v>
      </c>
      <c r="AB219">
        <f t="shared" si="138"/>
        <v>-1.9637499999999999E-2</v>
      </c>
      <c r="AC219" t="e">
        <f t="shared" si="146"/>
        <v>#VALUE!</v>
      </c>
      <c r="AE219">
        <f t="shared" si="147"/>
        <v>1963.75</v>
      </c>
      <c r="AF219">
        <f t="shared" si="148"/>
        <v>-1963.75</v>
      </c>
    </row>
    <row r="220" spans="1:32" x14ac:dyDescent="0.25">
      <c r="B220" t="s">
        <v>959</v>
      </c>
      <c r="C220" t="s">
        <v>534</v>
      </c>
      <c r="D220">
        <v>1700000</v>
      </c>
      <c r="L220">
        <v>1</v>
      </c>
      <c r="N220">
        <f t="shared" si="142"/>
        <v>0</v>
      </c>
      <c r="O220">
        <v>2</v>
      </c>
      <c r="R220">
        <f t="shared" si="143"/>
        <v>0</v>
      </c>
      <c r="U220">
        <f t="shared" si="133"/>
        <v>0</v>
      </c>
      <c r="V220">
        <f t="shared" si="134"/>
        <v>0</v>
      </c>
      <c r="W220">
        <f t="shared" si="135"/>
        <v>0</v>
      </c>
      <c r="X220">
        <f t="shared" si="144"/>
        <v>0</v>
      </c>
      <c r="Y220">
        <v>7000</v>
      </c>
      <c r="AA220">
        <f t="shared" si="145"/>
        <v>7000</v>
      </c>
      <c r="AB220">
        <f t="shared" si="138"/>
        <v>-4.1176470588235297E-3</v>
      </c>
      <c r="AC220" t="e">
        <f t="shared" si="146"/>
        <v>#DIV/0!</v>
      </c>
      <c r="AE220">
        <f t="shared" si="147"/>
        <v>583.33333333333337</v>
      </c>
      <c r="AF220">
        <f t="shared" si="148"/>
        <v>-583.33333333333337</v>
      </c>
    </row>
    <row r="221" spans="1:32" x14ac:dyDescent="0.25">
      <c r="B221" t="s">
        <v>959</v>
      </c>
      <c r="C221" t="s">
        <v>535</v>
      </c>
      <c r="D221">
        <v>1500000</v>
      </c>
      <c r="E221" t="s">
        <v>536</v>
      </c>
      <c r="F221" t="s">
        <v>537</v>
      </c>
      <c r="G221">
        <v>44440</v>
      </c>
      <c r="H221" t="s">
        <v>538</v>
      </c>
      <c r="J221">
        <f>20*100</f>
        <v>2000</v>
      </c>
      <c r="K221">
        <f>3382</f>
        <v>3382</v>
      </c>
      <c r="L221">
        <v>0</v>
      </c>
      <c r="N221">
        <f t="shared" si="142"/>
        <v>0</v>
      </c>
      <c r="O221">
        <v>3</v>
      </c>
      <c r="P221">
        <v>9</v>
      </c>
      <c r="R221">
        <f t="shared" si="143"/>
        <v>0</v>
      </c>
      <c r="U221">
        <f t="shared" si="133"/>
        <v>0</v>
      </c>
      <c r="V221">
        <f t="shared" si="134"/>
        <v>0</v>
      </c>
      <c r="W221">
        <f t="shared" si="135"/>
        <v>0</v>
      </c>
      <c r="X221">
        <f t="shared" si="144"/>
        <v>0</v>
      </c>
      <c r="Y221">
        <v>5070</v>
      </c>
      <c r="Z221">
        <v>10000</v>
      </c>
      <c r="AA221">
        <f t="shared" si="145"/>
        <v>15070</v>
      </c>
      <c r="AB221">
        <f t="shared" si="138"/>
        <v>-1.0046666666666667E-2</v>
      </c>
      <c r="AC221" t="e">
        <f t="shared" si="146"/>
        <v>#VALUE!</v>
      </c>
      <c r="AE221">
        <f t="shared" si="147"/>
        <v>1255.8333333333333</v>
      </c>
      <c r="AF221">
        <f t="shared" si="148"/>
        <v>-1255.8333333333333</v>
      </c>
    </row>
    <row r="222" spans="1:32" x14ac:dyDescent="0.25">
      <c r="B222" t="s">
        <v>959</v>
      </c>
      <c r="C222" t="s">
        <v>539</v>
      </c>
      <c r="D222">
        <v>1450000</v>
      </c>
      <c r="E222" t="s">
        <v>540</v>
      </c>
      <c r="H222" t="s">
        <v>541</v>
      </c>
      <c r="J222" t="s">
        <v>542</v>
      </c>
      <c r="K222">
        <v>5100</v>
      </c>
      <c r="N222">
        <f t="shared" si="142"/>
        <v>0</v>
      </c>
      <c r="O222">
        <v>6</v>
      </c>
      <c r="P222">
        <v>12</v>
      </c>
      <c r="R222">
        <f t="shared" si="143"/>
        <v>0</v>
      </c>
      <c r="U222">
        <f t="shared" si="133"/>
        <v>0</v>
      </c>
      <c r="V222">
        <f t="shared" si="134"/>
        <v>0</v>
      </c>
      <c r="W222">
        <f t="shared" si="135"/>
        <v>0</v>
      </c>
      <c r="X222">
        <f t="shared" si="144"/>
        <v>0</v>
      </c>
      <c r="AA222">
        <f t="shared" si="145"/>
        <v>0</v>
      </c>
      <c r="AB222">
        <f t="shared" si="138"/>
        <v>0</v>
      </c>
      <c r="AC222" t="e">
        <f t="shared" si="146"/>
        <v>#VALUE!</v>
      </c>
      <c r="AE222">
        <f t="shared" si="147"/>
        <v>0</v>
      </c>
      <c r="AF222">
        <f t="shared" si="148"/>
        <v>0</v>
      </c>
    </row>
    <row r="223" spans="1:32" x14ac:dyDescent="0.25">
      <c r="B223" t="s">
        <v>959</v>
      </c>
      <c r="C223" t="s">
        <v>245</v>
      </c>
      <c r="D223">
        <v>1300000</v>
      </c>
      <c r="E223" t="s">
        <v>217</v>
      </c>
      <c r="G223">
        <v>44593</v>
      </c>
      <c r="H223" t="s">
        <v>543</v>
      </c>
      <c r="J223" t="s">
        <v>230</v>
      </c>
      <c r="N223">
        <f>M223*12</f>
        <v>0</v>
      </c>
      <c r="O223">
        <v>2</v>
      </c>
      <c r="P223">
        <v>5</v>
      </c>
      <c r="R223">
        <f>Q223*12</f>
        <v>0</v>
      </c>
      <c r="U223">
        <f t="shared" si="133"/>
        <v>0</v>
      </c>
      <c r="V223">
        <f t="shared" si="134"/>
        <v>0</v>
      </c>
      <c r="W223">
        <f t="shared" si="135"/>
        <v>0</v>
      </c>
      <c r="X223">
        <f>W223*12</f>
        <v>0</v>
      </c>
      <c r="Y223">
        <v>4255</v>
      </c>
      <c r="Z223">
        <v>10000</v>
      </c>
      <c r="AA223">
        <f>Y223+Z223</f>
        <v>14255</v>
      </c>
      <c r="AB223">
        <f>(V223-AA223+(S223*12))/D223</f>
        <v>-1.0965384615384615E-2</v>
      </c>
      <c r="AC223" t="e">
        <f>(X223-AA223)/E223</f>
        <v>#VALUE!</v>
      </c>
      <c r="AE223">
        <f>AA223/12</f>
        <v>1187.9166666666667</v>
      </c>
      <c r="AF223">
        <f>W223-AD223-AE223</f>
        <v>-1187.9166666666667</v>
      </c>
    </row>
    <row r="225" spans="1:32" x14ac:dyDescent="0.25">
      <c r="B225" t="s">
        <v>959</v>
      </c>
      <c r="C225" t="s">
        <v>544</v>
      </c>
      <c r="D225">
        <v>1800000</v>
      </c>
      <c r="E225">
        <v>1675000</v>
      </c>
      <c r="G225">
        <v>44599</v>
      </c>
      <c r="H225" t="s">
        <v>545</v>
      </c>
      <c r="J225">
        <v>2500</v>
      </c>
      <c r="K225">
        <v>2310</v>
      </c>
      <c r="N225">
        <f>M225*12</f>
        <v>0</v>
      </c>
      <c r="O225">
        <v>3</v>
      </c>
      <c r="P225">
        <v>5</v>
      </c>
      <c r="Q225">
        <f>4200+2100+2250</f>
        <v>8550</v>
      </c>
      <c r="R225">
        <f>Q225*12</f>
        <v>102600</v>
      </c>
      <c r="U225">
        <f t="shared" si="133"/>
        <v>0</v>
      </c>
      <c r="V225">
        <f t="shared" si="134"/>
        <v>102600</v>
      </c>
      <c r="W225">
        <f t="shared" si="135"/>
        <v>8550</v>
      </c>
      <c r="X225">
        <f>W225*12</f>
        <v>102600</v>
      </c>
      <c r="Y225">
        <v>4741</v>
      </c>
      <c r="Z225">
        <v>10000</v>
      </c>
      <c r="AA225">
        <f>Y225+Z225</f>
        <v>14741</v>
      </c>
      <c r="AB225">
        <f>(V225-AA225+(S225*12))/D225</f>
        <v>4.8810555555555558E-2</v>
      </c>
      <c r="AC225">
        <f>(X225-AA225)/E225</f>
        <v>5.2453134328358207E-2</v>
      </c>
      <c r="AD225">
        <v>6445</v>
      </c>
      <c r="AE225">
        <f>AA225/12</f>
        <v>1228.4166666666667</v>
      </c>
      <c r="AF225">
        <f>W225-AD225-AE225</f>
        <v>876.58333333333326</v>
      </c>
    </row>
    <row r="226" spans="1:32" x14ac:dyDescent="0.25">
      <c r="B226" t="s">
        <v>959</v>
      </c>
      <c r="C226" t="s">
        <v>546</v>
      </c>
      <c r="D226">
        <v>1300000</v>
      </c>
      <c r="E226" t="s">
        <v>547</v>
      </c>
      <c r="G226">
        <v>44571</v>
      </c>
      <c r="H226" t="s">
        <v>548</v>
      </c>
      <c r="J226">
        <v>2000</v>
      </c>
      <c r="K226">
        <v>2766</v>
      </c>
      <c r="N226">
        <f>M226*12</f>
        <v>0</v>
      </c>
      <c r="O226">
        <v>2</v>
      </c>
      <c r="P226">
        <v>5</v>
      </c>
      <c r="R226">
        <f>Q226*12</f>
        <v>0</v>
      </c>
      <c r="S226">
        <v>1</v>
      </c>
      <c r="U226">
        <f t="shared" si="133"/>
        <v>0</v>
      </c>
      <c r="V226">
        <f t="shared" si="134"/>
        <v>0</v>
      </c>
      <c r="W226">
        <f t="shared" si="135"/>
        <v>0</v>
      </c>
      <c r="X226">
        <f>W226*12</f>
        <v>0</v>
      </c>
      <c r="Y226">
        <v>5833</v>
      </c>
      <c r="Z226">
        <v>10000</v>
      </c>
      <c r="AA226">
        <f>Y226+Z226</f>
        <v>15833</v>
      </c>
      <c r="AB226">
        <f>(V226-AA226+(S226*12))/D226</f>
        <v>-1.217E-2</v>
      </c>
      <c r="AC226" t="e">
        <f>(X226-AA226)/E226</f>
        <v>#VALUE!</v>
      </c>
      <c r="AE226">
        <f>AA226/12</f>
        <v>1319.4166666666667</v>
      </c>
      <c r="AF226">
        <f>W226-AD226-AE226</f>
        <v>-1319.4166666666667</v>
      </c>
    </row>
    <row r="227" spans="1:32" x14ac:dyDescent="0.25">
      <c r="B227" t="s">
        <v>959</v>
      </c>
      <c r="C227" t="s">
        <v>549</v>
      </c>
      <c r="D227">
        <v>1350000</v>
      </c>
      <c r="E227" t="s">
        <v>547</v>
      </c>
      <c r="F227" t="s">
        <v>550</v>
      </c>
      <c r="G227">
        <v>44545</v>
      </c>
      <c r="H227" t="s">
        <v>551</v>
      </c>
      <c r="J227">
        <v>2500</v>
      </c>
      <c r="K227">
        <v>2200</v>
      </c>
      <c r="N227">
        <f>M227*12</f>
        <v>0</v>
      </c>
      <c r="O227">
        <v>2</v>
      </c>
      <c r="P227">
        <v>7</v>
      </c>
      <c r="Q227">
        <v>6000</v>
      </c>
      <c r="R227">
        <f>Q227*12</f>
        <v>72000</v>
      </c>
      <c r="U227">
        <f t="shared" si="133"/>
        <v>0</v>
      </c>
      <c r="V227">
        <f t="shared" si="134"/>
        <v>72000</v>
      </c>
      <c r="W227">
        <f t="shared" si="135"/>
        <v>6000</v>
      </c>
      <c r="X227">
        <f>W227*12</f>
        <v>72000</v>
      </c>
      <c r="Y227">
        <v>2160</v>
      </c>
      <c r="AA227">
        <f>Y227+Z227</f>
        <v>2160</v>
      </c>
      <c r="AB227">
        <f>(V227-AA227+(S227*12))/D227</f>
        <v>5.1733333333333333E-2</v>
      </c>
      <c r="AC227" t="e">
        <f>(X227-AA227)/E227</f>
        <v>#VALUE!</v>
      </c>
      <c r="AE227">
        <f>AA227/12</f>
        <v>180</v>
      </c>
      <c r="AF227">
        <f>W227-AD227-AE227</f>
        <v>5820</v>
      </c>
    </row>
    <row r="228" spans="1:32" x14ac:dyDescent="0.25">
      <c r="B228" t="s">
        <v>959</v>
      </c>
      <c r="C228" t="s">
        <v>552</v>
      </c>
      <c r="D228">
        <v>1300000</v>
      </c>
      <c r="E228" t="s">
        <v>553</v>
      </c>
      <c r="G228">
        <v>44593</v>
      </c>
      <c r="H228" t="s">
        <v>554</v>
      </c>
      <c r="K228" t="s">
        <v>555</v>
      </c>
      <c r="N228">
        <f t="shared" ref="N228:N242" si="149">M228*12</f>
        <v>0</v>
      </c>
      <c r="O228">
        <v>2</v>
      </c>
      <c r="P228">
        <v>5</v>
      </c>
      <c r="R228">
        <f t="shared" ref="R228:R242" si="150">Q228*12</f>
        <v>0</v>
      </c>
      <c r="U228">
        <f t="shared" si="133"/>
        <v>0</v>
      </c>
      <c r="V228">
        <f t="shared" si="134"/>
        <v>0</v>
      </c>
      <c r="W228">
        <f t="shared" si="135"/>
        <v>0</v>
      </c>
      <c r="X228">
        <f t="shared" ref="X228:X242" si="151">W228*12</f>
        <v>0</v>
      </c>
      <c r="Y228">
        <v>1971</v>
      </c>
      <c r="AA228">
        <f t="shared" ref="AA228:AA242" si="152">Y228+Z228</f>
        <v>1971</v>
      </c>
      <c r="AB228">
        <f t="shared" ref="AB228:AB250" si="153">(V228-AA228+(S228*12))/D228</f>
        <v>-1.5161538461538461E-3</v>
      </c>
      <c r="AC228" t="e">
        <f t="shared" ref="AC228:AC242" si="154">(X228-AA228)/E228</f>
        <v>#VALUE!</v>
      </c>
      <c r="AE228">
        <f t="shared" ref="AE228:AE235" si="155">AA228/12</f>
        <v>164.25</v>
      </c>
      <c r="AF228">
        <f t="shared" ref="AF228:AF242" si="156">W228-AD228-AE228</f>
        <v>-164.25</v>
      </c>
    </row>
    <row r="229" spans="1:32" x14ac:dyDescent="0.25">
      <c r="B229" t="s">
        <v>959</v>
      </c>
      <c r="C229" t="s">
        <v>556</v>
      </c>
      <c r="D229">
        <v>1050000</v>
      </c>
      <c r="E229" t="s">
        <v>557</v>
      </c>
      <c r="F229" t="s">
        <v>217</v>
      </c>
      <c r="G229">
        <v>44581</v>
      </c>
      <c r="H229" t="s">
        <v>558</v>
      </c>
      <c r="J229">
        <v>2000</v>
      </c>
      <c r="K229">
        <v>2700</v>
      </c>
      <c r="N229">
        <f t="shared" si="149"/>
        <v>0</v>
      </c>
      <c r="O229" t="s">
        <v>559</v>
      </c>
      <c r="R229">
        <f t="shared" si="150"/>
        <v>0</v>
      </c>
      <c r="U229">
        <f t="shared" si="133"/>
        <v>0</v>
      </c>
      <c r="V229">
        <f t="shared" si="134"/>
        <v>0</v>
      </c>
      <c r="W229">
        <f t="shared" si="135"/>
        <v>0</v>
      </c>
      <c r="X229">
        <f t="shared" si="151"/>
        <v>0</v>
      </c>
      <c r="Y229">
        <v>1871</v>
      </c>
      <c r="AA229">
        <f t="shared" si="152"/>
        <v>1871</v>
      </c>
      <c r="AB229">
        <f t="shared" si="153"/>
        <v>-1.7819047619047619E-3</v>
      </c>
      <c r="AC229" t="e">
        <f t="shared" si="154"/>
        <v>#VALUE!</v>
      </c>
      <c r="AE229">
        <f t="shared" si="155"/>
        <v>155.91666666666666</v>
      </c>
      <c r="AF229">
        <f t="shared" si="156"/>
        <v>-155.91666666666666</v>
      </c>
    </row>
    <row r="230" spans="1:32" x14ac:dyDescent="0.25">
      <c r="B230" t="s">
        <v>959</v>
      </c>
      <c r="C230" t="s">
        <v>560</v>
      </c>
      <c r="D230">
        <v>1300000</v>
      </c>
      <c r="E230" t="s">
        <v>561</v>
      </c>
      <c r="G230">
        <v>44582</v>
      </c>
      <c r="H230" t="s">
        <v>562</v>
      </c>
      <c r="I230" t="s">
        <v>563</v>
      </c>
      <c r="N230">
        <f t="shared" si="149"/>
        <v>0</v>
      </c>
      <c r="R230">
        <f t="shared" si="150"/>
        <v>0</v>
      </c>
      <c r="U230">
        <f t="shared" si="133"/>
        <v>0</v>
      </c>
      <c r="V230">
        <f t="shared" si="134"/>
        <v>0</v>
      </c>
      <c r="W230">
        <f t="shared" si="135"/>
        <v>0</v>
      </c>
      <c r="X230">
        <f t="shared" si="151"/>
        <v>0</v>
      </c>
      <c r="Y230">
        <v>999</v>
      </c>
      <c r="AA230">
        <f t="shared" si="152"/>
        <v>999</v>
      </c>
      <c r="AB230">
        <f t="shared" si="153"/>
        <v>-7.684615384615385E-4</v>
      </c>
      <c r="AC230" t="e">
        <f t="shared" si="154"/>
        <v>#VALUE!</v>
      </c>
      <c r="AE230">
        <f t="shared" si="155"/>
        <v>83.25</v>
      </c>
      <c r="AF230">
        <f t="shared" si="156"/>
        <v>-83.25</v>
      </c>
    </row>
    <row r="231" spans="1:32" x14ac:dyDescent="0.25">
      <c r="B231" t="s">
        <v>959</v>
      </c>
      <c r="C231" t="s">
        <v>564</v>
      </c>
      <c r="D231">
        <v>1350000</v>
      </c>
      <c r="E231" t="s">
        <v>547</v>
      </c>
      <c r="G231">
        <v>44440</v>
      </c>
      <c r="H231" t="s">
        <v>565</v>
      </c>
      <c r="N231">
        <f t="shared" si="149"/>
        <v>0</v>
      </c>
      <c r="O231">
        <v>3</v>
      </c>
      <c r="P231">
        <v>5</v>
      </c>
      <c r="R231">
        <f t="shared" si="150"/>
        <v>0</v>
      </c>
      <c r="U231">
        <f t="shared" si="133"/>
        <v>0</v>
      </c>
      <c r="V231">
        <f t="shared" si="134"/>
        <v>0</v>
      </c>
      <c r="W231">
        <f t="shared" si="135"/>
        <v>0</v>
      </c>
      <c r="X231">
        <f t="shared" si="151"/>
        <v>0</v>
      </c>
      <c r="Y231" t="s">
        <v>566</v>
      </c>
      <c r="AA231" t="e">
        <f t="shared" si="152"/>
        <v>#VALUE!</v>
      </c>
      <c r="AB231" t="e">
        <f t="shared" si="153"/>
        <v>#VALUE!</v>
      </c>
      <c r="AC231" t="e">
        <f t="shared" si="154"/>
        <v>#VALUE!</v>
      </c>
      <c r="AE231" t="e">
        <f t="shared" si="155"/>
        <v>#VALUE!</v>
      </c>
      <c r="AF231" t="e">
        <f t="shared" si="156"/>
        <v>#VALUE!</v>
      </c>
    </row>
    <row r="232" spans="1:32" x14ac:dyDescent="0.25">
      <c r="B232" t="s">
        <v>959</v>
      </c>
      <c r="C232" t="s">
        <v>567</v>
      </c>
      <c r="D232">
        <v>1800000</v>
      </c>
      <c r="E232" t="s">
        <v>568</v>
      </c>
      <c r="F232" t="s">
        <v>569</v>
      </c>
      <c r="H232" t="s">
        <v>570</v>
      </c>
      <c r="J232" t="s">
        <v>571</v>
      </c>
      <c r="K232">
        <f>20*30*3</f>
        <v>1800</v>
      </c>
      <c r="N232">
        <f t="shared" si="149"/>
        <v>0</v>
      </c>
      <c r="Q232">
        <f>1850+3250+1160</f>
        <v>6260</v>
      </c>
      <c r="R232">
        <f t="shared" si="150"/>
        <v>75120</v>
      </c>
      <c r="U232">
        <f t="shared" si="133"/>
        <v>0</v>
      </c>
      <c r="V232">
        <f t="shared" si="134"/>
        <v>75120</v>
      </c>
      <c r="W232">
        <f t="shared" si="135"/>
        <v>6260</v>
      </c>
      <c r="X232">
        <f t="shared" si="151"/>
        <v>75120</v>
      </c>
      <c r="Y232">
        <v>4705</v>
      </c>
      <c r="AA232">
        <f t="shared" si="152"/>
        <v>4705</v>
      </c>
      <c r="AB232">
        <f t="shared" si="153"/>
        <v>3.9119444444444443E-2</v>
      </c>
      <c r="AC232" t="e">
        <f t="shared" si="154"/>
        <v>#VALUE!</v>
      </c>
      <c r="AD232">
        <v>5490</v>
      </c>
      <c r="AE232">
        <f t="shared" si="155"/>
        <v>392.08333333333331</v>
      </c>
      <c r="AF232">
        <f t="shared" si="156"/>
        <v>377.91666666666669</v>
      </c>
    </row>
    <row r="233" spans="1:32" x14ac:dyDescent="0.25">
      <c r="A233" t="s">
        <v>76</v>
      </c>
      <c r="B233" t="s">
        <v>963</v>
      </c>
      <c r="C233" t="s">
        <v>572</v>
      </c>
      <c r="D233">
        <v>1425000</v>
      </c>
      <c r="E233" t="s">
        <v>568</v>
      </c>
      <c r="G233" t="s">
        <v>573</v>
      </c>
      <c r="H233" t="s">
        <v>574</v>
      </c>
      <c r="J233">
        <v>1307</v>
      </c>
      <c r="K233">
        <v>2100</v>
      </c>
      <c r="N233">
        <f t="shared" si="149"/>
        <v>0</v>
      </c>
      <c r="O233">
        <v>4</v>
      </c>
      <c r="Q233">
        <f>1250+1500+2000</f>
        <v>4750</v>
      </c>
      <c r="R233">
        <f t="shared" si="150"/>
        <v>57000</v>
      </c>
      <c r="U233">
        <f t="shared" si="133"/>
        <v>0</v>
      </c>
      <c r="V233">
        <f t="shared" si="134"/>
        <v>57000</v>
      </c>
      <c r="W233">
        <f t="shared" si="135"/>
        <v>4750</v>
      </c>
      <c r="X233">
        <f t="shared" si="151"/>
        <v>57000</v>
      </c>
      <c r="AA233">
        <f t="shared" si="152"/>
        <v>0</v>
      </c>
      <c r="AB233">
        <f t="shared" si="153"/>
        <v>0.04</v>
      </c>
      <c r="AC233" t="e">
        <f t="shared" si="154"/>
        <v>#VALUE!</v>
      </c>
      <c r="AE233">
        <f t="shared" si="155"/>
        <v>0</v>
      </c>
      <c r="AF233">
        <f t="shared" si="156"/>
        <v>4750</v>
      </c>
    </row>
    <row r="234" spans="1:32" x14ac:dyDescent="0.25">
      <c r="B234" t="s">
        <v>963</v>
      </c>
      <c r="C234" t="s">
        <v>575</v>
      </c>
      <c r="N234">
        <f t="shared" si="149"/>
        <v>0</v>
      </c>
      <c r="R234">
        <f t="shared" si="150"/>
        <v>0</v>
      </c>
      <c r="U234">
        <f t="shared" si="133"/>
        <v>0</v>
      </c>
      <c r="V234">
        <f t="shared" si="134"/>
        <v>0</v>
      </c>
      <c r="W234">
        <f t="shared" si="135"/>
        <v>0</v>
      </c>
      <c r="X234">
        <f t="shared" si="151"/>
        <v>0</v>
      </c>
      <c r="AA234">
        <f t="shared" si="152"/>
        <v>0</v>
      </c>
      <c r="AB234" t="e">
        <f t="shared" si="153"/>
        <v>#DIV/0!</v>
      </c>
      <c r="AC234" t="e">
        <f t="shared" si="154"/>
        <v>#DIV/0!</v>
      </c>
      <c r="AE234">
        <f t="shared" si="155"/>
        <v>0</v>
      </c>
      <c r="AF234">
        <f t="shared" si="156"/>
        <v>0</v>
      </c>
    </row>
    <row r="235" spans="1:32" x14ac:dyDescent="0.25">
      <c r="B235" t="s">
        <v>959</v>
      </c>
      <c r="C235" t="s">
        <v>576</v>
      </c>
      <c r="D235">
        <v>1200000</v>
      </c>
      <c r="F235" t="s">
        <v>577</v>
      </c>
      <c r="G235" t="s">
        <v>578</v>
      </c>
      <c r="H235" t="s">
        <v>579</v>
      </c>
      <c r="J235">
        <f>20.5*95</f>
        <v>1947.5</v>
      </c>
      <c r="N235">
        <f t="shared" si="149"/>
        <v>0</v>
      </c>
      <c r="O235">
        <v>2</v>
      </c>
      <c r="P235">
        <v>5</v>
      </c>
      <c r="R235">
        <f t="shared" si="150"/>
        <v>0</v>
      </c>
      <c r="U235">
        <f t="shared" si="133"/>
        <v>0</v>
      </c>
      <c r="V235">
        <f t="shared" si="134"/>
        <v>0</v>
      </c>
      <c r="W235">
        <f t="shared" si="135"/>
        <v>0</v>
      </c>
      <c r="X235">
        <f t="shared" si="151"/>
        <v>0</v>
      </c>
      <c r="Y235">
        <v>609</v>
      </c>
      <c r="Z235">
        <v>10000</v>
      </c>
      <c r="AA235">
        <f t="shared" si="152"/>
        <v>10609</v>
      </c>
      <c r="AB235">
        <f t="shared" si="153"/>
        <v>-8.8408333333333325E-3</v>
      </c>
      <c r="AC235" t="e">
        <f t="shared" si="154"/>
        <v>#DIV/0!</v>
      </c>
      <c r="AE235">
        <f t="shared" si="155"/>
        <v>884.08333333333337</v>
      </c>
      <c r="AF235">
        <f t="shared" si="156"/>
        <v>-884.08333333333337</v>
      </c>
    </row>
    <row r="236" spans="1:32" x14ac:dyDescent="0.25">
      <c r="B236" t="s">
        <v>963</v>
      </c>
      <c r="C236" t="s">
        <v>580</v>
      </c>
      <c r="D236">
        <v>1595000</v>
      </c>
      <c r="K236">
        <v>3264</v>
      </c>
      <c r="L236">
        <v>2</v>
      </c>
      <c r="N236">
        <f t="shared" si="149"/>
        <v>0</v>
      </c>
      <c r="O236">
        <v>2</v>
      </c>
      <c r="R236">
        <f t="shared" si="150"/>
        <v>0</v>
      </c>
      <c r="U236">
        <f t="shared" si="133"/>
        <v>0</v>
      </c>
      <c r="V236">
        <f t="shared" si="134"/>
        <v>0</v>
      </c>
      <c r="W236">
        <f t="shared" si="135"/>
        <v>0</v>
      </c>
      <c r="X236">
        <f t="shared" si="151"/>
        <v>0</v>
      </c>
      <c r="AA236">
        <f t="shared" si="152"/>
        <v>0</v>
      </c>
      <c r="AB236">
        <f t="shared" si="153"/>
        <v>0</v>
      </c>
      <c r="AC236" t="e">
        <f t="shared" si="154"/>
        <v>#DIV/0!</v>
      </c>
      <c r="AE236">
        <f>AA236/12</f>
        <v>0</v>
      </c>
      <c r="AF236">
        <f t="shared" si="156"/>
        <v>0</v>
      </c>
    </row>
    <row r="237" spans="1:32" x14ac:dyDescent="0.25">
      <c r="A237" t="s">
        <v>76</v>
      </c>
      <c r="B237" t="s">
        <v>959</v>
      </c>
      <c r="C237" t="s">
        <v>581</v>
      </c>
      <c r="D237">
        <v>1575000</v>
      </c>
      <c r="E237">
        <v>1400000</v>
      </c>
      <c r="F237" t="s">
        <v>582</v>
      </c>
      <c r="G237" t="s">
        <v>583</v>
      </c>
      <c r="H237" t="s">
        <v>584</v>
      </c>
      <c r="I237" t="s">
        <v>585</v>
      </c>
      <c r="J237">
        <v>1667</v>
      </c>
      <c r="K237">
        <v>2001</v>
      </c>
      <c r="L237">
        <v>0</v>
      </c>
      <c r="N237">
        <f t="shared" si="149"/>
        <v>0</v>
      </c>
      <c r="O237">
        <v>2</v>
      </c>
      <c r="P237">
        <v>11</v>
      </c>
      <c r="Q237">
        <v>7100</v>
      </c>
      <c r="R237">
        <f t="shared" si="150"/>
        <v>85200</v>
      </c>
      <c r="U237">
        <f t="shared" si="133"/>
        <v>0</v>
      </c>
      <c r="V237">
        <f t="shared" si="134"/>
        <v>85200</v>
      </c>
      <c r="W237">
        <f t="shared" si="135"/>
        <v>7100</v>
      </c>
      <c r="X237">
        <f t="shared" si="151"/>
        <v>85200</v>
      </c>
      <c r="Y237">
        <v>5486</v>
      </c>
      <c r="Z237">
        <v>10000</v>
      </c>
      <c r="AA237">
        <f t="shared" si="152"/>
        <v>15486</v>
      </c>
      <c r="AB237">
        <f t="shared" si="153"/>
        <v>4.4262857142857145E-2</v>
      </c>
      <c r="AC237">
        <f t="shared" si="154"/>
        <v>4.9795714285714283E-2</v>
      </c>
      <c r="AD237">
        <v>4678</v>
      </c>
      <c r="AE237">
        <f>AA237/12</f>
        <v>1290.5</v>
      </c>
      <c r="AF237">
        <f t="shared" si="156"/>
        <v>1131.5</v>
      </c>
    </row>
    <row r="238" spans="1:32" x14ac:dyDescent="0.25">
      <c r="B238" t="s">
        <v>959</v>
      </c>
      <c r="C238" t="s">
        <v>586</v>
      </c>
      <c r="D238">
        <v>1500000</v>
      </c>
      <c r="E238">
        <v>1300000</v>
      </c>
      <c r="F238" t="s">
        <v>587</v>
      </c>
      <c r="H238" t="s">
        <v>588</v>
      </c>
      <c r="L238">
        <v>1</v>
      </c>
      <c r="M238">
        <v>3500</v>
      </c>
      <c r="N238">
        <f t="shared" si="149"/>
        <v>42000</v>
      </c>
      <c r="O238">
        <v>2</v>
      </c>
      <c r="Q238">
        <v>4000</v>
      </c>
      <c r="R238">
        <f t="shared" si="150"/>
        <v>48000</v>
      </c>
      <c r="U238">
        <f t="shared" si="133"/>
        <v>0</v>
      </c>
      <c r="V238">
        <f t="shared" si="134"/>
        <v>90000</v>
      </c>
      <c r="W238">
        <f t="shared" si="135"/>
        <v>7500</v>
      </c>
      <c r="X238">
        <f t="shared" si="151"/>
        <v>90000</v>
      </c>
      <c r="Y238">
        <v>11000</v>
      </c>
      <c r="Z238">
        <v>10000</v>
      </c>
      <c r="AA238">
        <f t="shared" si="152"/>
        <v>21000</v>
      </c>
      <c r="AB238">
        <f t="shared" si="153"/>
        <v>4.5999999999999999E-2</v>
      </c>
      <c r="AC238">
        <f t="shared" si="154"/>
        <v>5.3076923076923077E-2</v>
      </c>
      <c r="AE238">
        <f>AA238/12</f>
        <v>1750</v>
      </c>
      <c r="AF238">
        <f t="shared" si="156"/>
        <v>5750</v>
      </c>
    </row>
    <row r="239" spans="1:32" x14ac:dyDescent="0.25">
      <c r="A239" t="s">
        <v>76</v>
      </c>
      <c r="B239" t="s">
        <v>959</v>
      </c>
      <c r="C239" t="s">
        <v>589</v>
      </c>
      <c r="D239">
        <v>1980000</v>
      </c>
      <c r="E239">
        <v>1700000</v>
      </c>
      <c r="F239" t="s">
        <v>590</v>
      </c>
      <c r="G239" t="s">
        <v>591</v>
      </c>
      <c r="H239" t="s">
        <v>592</v>
      </c>
      <c r="J239">
        <v>1742</v>
      </c>
      <c r="K239">
        <v>2700</v>
      </c>
      <c r="N239">
        <f t="shared" si="149"/>
        <v>0</v>
      </c>
      <c r="O239">
        <v>3</v>
      </c>
      <c r="P239">
        <v>8</v>
      </c>
      <c r="Q239">
        <f>3500+3000+2500</f>
        <v>9000</v>
      </c>
      <c r="R239">
        <f t="shared" si="150"/>
        <v>108000</v>
      </c>
      <c r="U239">
        <f t="shared" si="133"/>
        <v>0</v>
      </c>
      <c r="V239">
        <f t="shared" si="134"/>
        <v>108000</v>
      </c>
      <c r="W239">
        <f t="shared" si="135"/>
        <v>9000</v>
      </c>
      <c r="X239">
        <f t="shared" si="151"/>
        <v>108000</v>
      </c>
      <c r="Y239">
        <v>5453</v>
      </c>
      <c r="Z239">
        <v>10000</v>
      </c>
      <c r="AA239">
        <f t="shared" si="152"/>
        <v>15453</v>
      </c>
      <c r="AB239">
        <f t="shared" si="153"/>
        <v>4.674090909090909E-2</v>
      </c>
      <c r="AC239">
        <f t="shared" si="154"/>
        <v>5.4439411764705882E-2</v>
      </c>
      <c r="AE239">
        <f>AA239/12</f>
        <v>1287.75</v>
      </c>
      <c r="AF239">
        <f t="shared" si="156"/>
        <v>7712.25</v>
      </c>
    </row>
    <row r="240" spans="1:32" x14ac:dyDescent="0.25">
      <c r="B240" t="s">
        <v>959</v>
      </c>
      <c r="C240" t="s">
        <v>593</v>
      </c>
      <c r="D240">
        <v>2000000</v>
      </c>
      <c r="F240" t="s">
        <v>594</v>
      </c>
      <c r="G240">
        <v>112</v>
      </c>
      <c r="H240" t="s">
        <v>595</v>
      </c>
      <c r="K240">
        <v>4500</v>
      </c>
      <c r="L240">
        <v>1</v>
      </c>
      <c r="N240">
        <f t="shared" si="149"/>
        <v>0</v>
      </c>
      <c r="O240">
        <v>5</v>
      </c>
      <c r="P240">
        <v>10</v>
      </c>
      <c r="R240">
        <f t="shared" si="150"/>
        <v>0</v>
      </c>
      <c r="U240">
        <f t="shared" si="133"/>
        <v>0</v>
      </c>
      <c r="V240">
        <f t="shared" si="134"/>
        <v>0</v>
      </c>
      <c r="W240">
        <f t="shared" si="135"/>
        <v>0</v>
      </c>
      <c r="X240">
        <f t="shared" si="151"/>
        <v>0</v>
      </c>
      <c r="Y240" t="s">
        <v>566</v>
      </c>
      <c r="Z240">
        <v>10000</v>
      </c>
      <c r="AA240" t="e">
        <f t="shared" si="152"/>
        <v>#VALUE!</v>
      </c>
      <c r="AB240" t="e">
        <f t="shared" si="153"/>
        <v>#VALUE!</v>
      </c>
      <c r="AC240" t="e">
        <f t="shared" si="154"/>
        <v>#VALUE!</v>
      </c>
      <c r="AE240" t="e">
        <f>AA240/12</f>
        <v>#VALUE!</v>
      </c>
      <c r="AF240" t="e">
        <f t="shared" si="156"/>
        <v>#VALUE!</v>
      </c>
    </row>
    <row r="241" spans="1:37" x14ac:dyDescent="0.25">
      <c r="A241" t="s">
        <v>64</v>
      </c>
      <c r="B241" t="s">
        <v>959</v>
      </c>
      <c r="C241" t="s">
        <v>596</v>
      </c>
      <c r="D241">
        <v>1650000</v>
      </c>
      <c r="G241" t="s">
        <v>597</v>
      </c>
      <c r="H241" t="s">
        <v>598</v>
      </c>
      <c r="L241">
        <v>1</v>
      </c>
      <c r="N241">
        <f t="shared" si="149"/>
        <v>0</v>
      </c>
      <c r="O241">
        <v>2</v>
      </c>
      <c r="R241">
        <f t="shared" si="150"/>
        <v>0</v>
      </c>
      <c r="U241">
        <f t="shared" si="133"/>
        <v>0</v>
      </c>
      <c r="V241">
        <f t="shared" si="134"/>
        <v>0</v>
      </c>
      <c r="W241">
        <f t="shared" si="135"/>
        <v>0</v>
      </c>
      <c r="X241">
        <f t="shared" si="151"/>
        <v>0</v>
      </c>
      <c r="AA241">
        <f t="shared" si="152"/>
        <v>0</v>
      </c>
      <c r="AB241">
        <f t="shared" si="153"/>
        <v>0</v>
      </c>
      <c r="AC241" t="e">
        <f t="shared" si="154"/>
        <v>#DIV/0!</v>
      </c>
      <c r="AF241">
        <f t="shared" si="156"/>
        <v>0</v>
      </c>
    </row>
    <row r="242" spans="1:37" x14ac:dyDescent="0.25">
      <c r="A242" t="s">
        <v>76</v>
      </c>
      <c r="B242" t="s">
        <v>959</v>
      </c>
      <c r="C242" t="s">
        <v>599</v>
      </c>
      <c r="D242">
        <v>1450000</v>
      </c>
      <c r="E242">
        <v>1250000</v>
      </c>
      <c r="F242" t="s">
        <v>600</v>
      </c>
      <c r="G242" t="s">
        <v>601</v>
      </c>
      <c r="H242" t="s">
        <v>602</v>
      </c>
      <c r="J242">
        <v>2112</v>
      </c>
      <c r="K242">
        <v>2816</v>
      </c>
      <c r="L242">
        <v>0</v>
      </c>
      <c r="N242">
        <f t="shared" si="149"/>
        <v>0</v>
      </c>
      <c r="O242">
        <v>2</v>
      </c>
      <c r="P242">
        <v>6</v>
      </c>
      <c r="Q242">
        <f>3795+3500</f>
        <v>7295</v>
      </c>
      <c r="R242">
        <f t="shared" si="150"/>
        <v>87540</v>
      </c>
      <c r="U242">
        <f t="shared" si="133"/>
        <v>0</v>
      </c>
      <c r="V242">
        <f t="shared" si="134"/>
        <v>87540</v>
      </c>
      <c r="W242">
        <f t="shared" si="135"/>
        <v>7295</v>
      </c>
      <c r="X242">
        <f t="shared" si="151"/>
        <v>87540</v>
      </c>
      <c r="Y242">
        <v>6569</v>
      </c>
      <c r="Z242">
        <v>10000</v>
      </c>
      <c r="AA242">
        <f t="shared" si="152"/>
        <v>16569</v>
      </c>
      <c r="AB242">
        <f t="shared" si="153"/>
        <v>4.8945517241379313E-2</v>
      </c>
      <c r="AC242">
        <f t="shared" si="154"/>
        <v>5.6776800000000002E-2</v>
      </c>
      <c r="AD242">
        <v>4134</v>
      </c>
      <c r="AE242">
        <f>AA242/12</f>
        <v>1380.75</v>
      </c>
      <c r="AF242">
        <f t="shared" si="156"/>
        <v>1780.25</v>
      </c>
    </row>
    <row r="243" spans="1:37" ht="14.25" customHeight="1" x14ac:dyDescent="0.25">
      <c r="U243">
        <f t="shared" si="133"/>
        <v>0</v>
      </c>
      <c r="V243">
        <f t="shared" si="134"/>
        <v>0</v>
      </c>
      <c r="W243">
        <f t="shared" si="135"/>
        <v>0</v>
      </c>
      <c r="AB243" t="e">
        <f t="shared" si="153"/>
        <v>#DIV/0!</v>
      </c>
    </row>
    <row r="244" spans="1:37" x14ac:dyDescent="0.25">
      <c r="A244" t="s">
        <v>603</v>
      </c>
      <c r="U244">
        <f t="shared" si="133"/>
        <v>0</v>
      </c>
      <c r="V244">
        <f t="shared" si="134"/>
        <v>0</v>
      </c>
      <c r="W244">
        <f t="shared" si="135"/>
        <v>0</v>
      </c>
      <c r="AB244" t="e">
        <f t="shared" si="153"/>
        <v>#DIV/0!</v>
      </c>
    </row>
    <row r="245" spans="1:37" x14ac:dyDescent="0.25">
      <c r="B245" t="s">
        <v>959</v>
      </c>
      <c r="C245" t="s">
        <v>604</v>
      </c>
      <c r="D245">
        <v>1588000</v>
      </c>
      <c r="E245" t="s">
        <v>370</v>
      </c>
      <c r="F245" t="s">
        <v>605</v>
      </c>
      <c r="G245">
        <v>44652</v>
      </c>
      <c r="H245" t="s">
        <v>606</v>
      </c>
      <c r="L245">
        <v>1</v>
      </c>
      <c r="M245">
        <v>2500</v>
      </c>
      <c r="N245">
        <f>M245*12</f>
        <v>30000</v>
      </c>
      <c r="O245">
        <v>2</v>
      </c>
      <c r="P245">
        <v>3</v>
      </c>
      <c r="Q245">
        <f>1875+2100</f>
        <v>3975</v>
      </c>
      <c r="R245">
        <f>Q245*12</f>
        <v>47700</v>
      </c>
      <c r="U245">
        <f>T245*12</f>
        <v>0</v>
      </c>
      <c r="V245">
        <f>N245+R245+U245</f>
        <v>77700</v>
      </c>
      <c r="W245">
        <f>V245/12</f>
        <v>6475</v>
      </c>
      <c r="X245">
        <f>W245*12</f>
        <v>77700</v>
      </c>
      <c r="Y245">
        <v>5881</v>
      </c>
      <c r="Z245">
        <v>10000</v>
      </c>
      <c r="AA245">
        <f>Y245+Z245</f>
        <v>15881</v>
      </c>
      <c r="AB245">
        <f>(V245-AA245+(S245*12))/D245</f>
        <v>3.8928841309823679E-2</v>
      </c>
      <c r="AC245" t="e">
        <f>(X245-AA245)/E245</f>
        <v>#VALUE!</v>
      </c>
      <c r="AE245">
        <f>AA245/12</f>
        <v>1323.4166666666667</v>
      </c>
      <c r="AF245">
        <f>W245-AD245-AE245</f>
        <v>5151.583333333333</v>
      </c>
    </row>
    <row r="246" spans="1:37" x14ac:dyDescent="0.25">
      <c r="B246" t="s">
        <v>959</v>
      </c>
      <c r="C246" t="s">
        <v>607</v>
      </c>
      <c r="D246">
        <v>1350000</v>
      </c>
      <c r="E246">
        <v>1200000</v>
      </c>
      <c r="F246" t="s">
        <v>608</v>
      </c>
      <c r="G246">
        <v>44593</v>
      </c>
      <c r="H246" t="s">
        <v>609</v>
      </c>
      <c r="J246" t="s">
        <v>610</v>
      </c>
      <c r="K246">
        <v>2412</v>
      </c>
      <c r="N246">
        <f>M246*12</f>
        <v>0</v>
      </c>
      <c r="O246">
        <v>3</v>
      </c>
      <c r="P246">
        <v>8</v>
      </c>
      <c r="Q246">
        <v>6000</v>
      </c>
      <c r="R246">
        <f>Q246*12</f>
        <v>72000</v>
      </c>
      <c r="U246">
        <f>T246*12</f>
        <v>0</v>
      </c>
      <c r="V246">
        <f>N246+R246+U246</f>
        <v>72000</v>
      </c>
      <c r="W246">
        <f>V246/12</f>
        <v>6000</v>
      </c>
      <c r="X246">
        <f>W246*12</f>
        <v>72000</v>
      </c>
      <c r="Y246">
        <v>2800</v>
      </c>
      <c r="Z246">
        <v>10000</v>
      </c>
      <c r="AA246">
        <f>Y246+Z246</f>
        <v>12800</v>
      </c>
      <c r="AB246">
        <f>(V246-AA246+(S246*12))/D246</f>
        <v>4.385185185185185E-2</v>
      </c>
      <c r="AC246">
        <f>(X246-AA246)/E246</f>
        <v>4.9333333333333333E-2</v>
      </c>
      <c r="AD246">
        <v>4297</v>
      </c>
      <c r="AE246">
        <f>AA246/12</f>
        <v>1066.6666666666667</v>
      </c>
      <c r="AF246">
        <f>W246-AD246-AE246</f>
        <v>636.33333333333326</v>
      </c>
    </row>
    <row r="247" spans="1:37" x14ac:dyDescent="0.25">
      <c r="B247" t="s">
        <v>963</v>
      </c>
      <c r="C247" t="s">
        <v>611</v>
      </c>
      <c r="D247">
        <v>1538888</v>
      </c>
      <c r="E247" t="s">
        <v>612</v>
      </c>
      <c r="G247">
        <v>44418</v>
      </c>
      <c r="H247" t="s">
        <v>613</v>
      </c>
      <c r="J247">
        <f>25*157</f>
        <v>3925</v>
      </c>
      <c r="K247">
        <v>2640</v>
      </c>
      <c r="N247">
        <f>M247*12</f>
        <v>0</v>
      </c>
      <c r="O247">
        <v>3</v>
      </c>
      <c r="P247">
        <v>8</v>
      </c>
      <c r="R247">
        <f>Q247*12</f>
        <v>0</v>
      </c>
      <c r="U247">
        <f>T247*12</f>
        <v>0</v>
      </c>
      <c r="V247">
        <f>N247+R247+U247</f>
        <v>0</v>
      </c>
      <c r="W247">
        <f>V247/12</f>
        <v>0</v>
      </c>
      <c r="X247">
        <f>W247*12</f>
        <v>0</v>
      </c>
      <c r="Y247">
        <v>7805</v>
      </c>
      <c r="Z247">
        <v>10000</v>
      </c>
      <c r="AA247">
        <f>Y247+Z247</f>
        <v>17805</v>
      </c>
      <c r="AB247">
        <f>(V247-AA247+(S247*12))/D247</f>
        <v>-1.1570042784140236E-2</v>
      </c>
      <c r="AC247" t="e">
        <f>(X247-AA247)/E247</f>
        <v>#VALUE!</v>
      </c>
      <c r="AE247">
        <f>AA247/12</f>
        <v>1483.75</v>
      </c>
      <c r="AF247">
        <f>W247-AD247-AE247</f>
        <v>-1483.75</v>
      </c>
    </row>
    <row r="248" spans="1:37" x14ac:dyDescent="0.25">
      <c r="B248" t="s">
        <v>959</v>
      </c>
      <c r="C248" t="s">
        <v>614</v>
      </c>
      <c r="D248">
        <v>1500000</v>
      </c>
      <c r="E248" t="s">
        <v>615</v>
      </c>
      <c r="G248">
        <v>44492</v>
      </c>
      <c r="H248" t="s">
        <v>616</v>
      </c>
      <c r="J248" t="s">
        <v>617</v>
      </c>
      <c r="K248">
        <v>3300</v>
      </c>
      <c r="L248">
        <v>0</v>
      </c>
      <c r="N248">
        <f>M248*12</f>
        <v>0</v>
      </c>
      <c r="O248">
        <v>3</v>
      </c>
      <c r="P248">
        <v>6</v>
      </c>
      <c r="R248">
        <f>Q248*12</f>
        <v>0</v>
      </c>
      <c r="U248">
        <f>T248*12</f>
        <v>0</v>
      </c>
      <c r="V248">
        <f>N248+R248+U248</f>
        <v>0</v>
      </c>
      <c r="W248">
        <f>V248/12</f>
        <v>0</v>
      </c>
      <c r="X248">
        <f>W248*12</f>
        <v>0</v>
      </c>
      <c r="Y248">
        <v>4740</v>
      </c>
      <c r="Z248">
        <v>10000</v>
      </c>
      <c r="AA248">
        <f>Y248+Z248</f>
        <v>14740</v>
      </c>
      <c r="AB248">
        <f>(V248-AA248+(S248*12))/D248</f>
        <v>-9.8266666666666658E-3</v>
      </c>
      <c r="AC248" t="e">
        <f>(X248-AA248)/E248</f>
        <v>#VALUE!</v>
      </c>
      <c r="AD248">
        <v>4631</v>
      </c>
      <c r="AE248">
        <f>AA248/12</f>
        <v>1228.3333333333333</v>
      </c>
      <c r="AF248">
        <f>W248-AD248-AE248</f>
        <v>-5859.333333333333</v>
      </c>
    </row>
    <row r="249" spans="1:37" x14ac:dyDescent="0.25">
      <c r="B249" t="s">
        <v>963</v>
      </c>
      <c r="C249" t="s">
        <v>618</v>
      </c>
      <c r="D249">
        <v>3150000</v>
      </c>
      <c r="E249" t="s">
        <v>619</v>
      </c>
      <c r="H249" t="s">
        <v>620</v>
      </c>
      <c r="N249">
        <f t="shared" ref="N249:N262" si="157">M249*12</f>
        <v>0</v>
      </c>
      <c r="O249">
        <v>10</v>
      </c>
      <c r="P249">
        <v>2</v>
      </c>
      <c r="R249">
        <f t="shared" ref="R249:R262" si="158">Q249*12</f>
        <v>0</v>
      </c>
      <c r="U249">
        <f t="shared" si="133"/>
        <v>0</v>
      </c>
      <c r="V249">
        <f t="shared" si="134"/>
        <v>0</v>
      </c>
      <c r="W249">
        <f>X249/12</f>
        <v>16947.100000000002</v>
      </c>
      <c r="X249">
        <v>203365.2</v>
      </c>
      <c r="Y249">
        <v>41462</v>
      </c>
      <c r="Z249">
        <v>15000</v>
      </c>
      <c r="AA249">
        <f t="shared" ref="AA249:AA262" si="159">Y249+Z249</f>
        <v>56462</v>
      </c>
      <c r="AB249">
        <f t="shared" si="153"/>
        <v>-1.7924444444444444E-2</v>
      </c>
      <c r="AC249" t="e">
        <f t="shared" ref="AC249:AC262" si="160">(X249-AA249)/E249</f>
        <v>#VALUE!</v>
      </c>
      <c r="AE249">
        <f>AA249/12</f>
        <v>4705.166666666667</v>
      </c>
      <c r="AF249">
        <f>W249-AD249-AE249</f>
        <v>12241.933333333334</v>
      </c>
    </row>
    <row r="250" spans="1:37" x14ac:dyDescent="0.25">
      <c r="A250" t="s">
        <v>76</v>
      </c>
      <c r="B250" t="s">
        <v>959</v>
      </c>
      <c r="C250" t="s">
        <v>621</v>
      </c>
      <c r="D250">
        <v>2700000</v>
      </c>
      <c r="E250" t="s">
        <v>282</v>
      </c>
      <c r="F250" t="s">
        <v>622</v>
      </c>
      <c r="H250" t="s">
        <v>623</v>
      </c>
      <c r="L250">
        <v>1</v>
      </c>
      <c r="N250">
        <f t="shared" si="157"/>
        <v>0</v>
      </c>
      <c r="O250">
        <v>4</v>
      </c>
      <c r="R250">
        <f t="shared" si="158"/>
        <v>0</v>
      </c>
      <c r="S250" t="s">
        <v>624</v>
      </c>
      <c r="U250">
        <f t="shared" si="133"/>
        <v>0</v>
      </c>
      <c r="V250">
        <f t="shared" si="134"/>
        <v>0</v>
      </c>
      <c r="W250">
        <f>V250/12</f>
        <v>0</v>
      </c>
      <c r="Y250">
        <v>9237</v>
      </c>
      <c r="Z250">
        <v>15000</v>
      </c>
      <c r="AA250">
        <f t="shared" si="159"/>
        <v>24237</v>
      </c>
      <c r="AB250" t="e">
        <f t="shared" si="153"/>
        <v>#VALUE!</v>
      </c>
      <c r="AC250" t="e">
        <f t="shared" si="160"/>
        <v>#VALUE!</v>
      </c>
      <c r="AH250">
        <v>6136</v>
      </c>
      <c r="AI250" t="s">
        <v>631</v>
      </c>
      <c r="AK250">
        <f>1850000*0.75</f>
        <v>1387500</v>
      </c>
    </row>
    <row r="251" spans="1:37" x14ac:dyDescent="0.25">
      <c r="A251" t="s">
        <v>625</v>
      </c>
      <c r="B251" t="s">
        <v>959</v>
      </c>
      <c r="C251" t="s">
        <v>626</v>
      </c>
      <c r="D251">
        <v>1850000</v>
      </c>
      <c r="E251">
        <v>1750000</v>
      </c>
      <c r="F251" t="s">
        <v>627</v>
      </c>
      <c r="H251" t="s">
        <v>628</v>
      </c>
      <c r="I251" t="s">
        <v>629</v>
      </c>
      <c r="J251" t="s">
        <v>630</v>
      </c>
      <c r="K251">
        <v>3900</v>
      </c>
      <c r="L251">
        <v>1</v>
      </c>
      <c r="M251">
        <v>5000</v>
      </c>
      <c r="N251">
        <f t="shared" si="157"/>
        <v>60000</v>
      </c>
      <c r="O251">
        <v>2</v>
      </c>
      <c r="P251">
        <v>7</v>
      </c>
      <c r="Q251">
        <v>5000</v>
      </c>
      <c r="R251">
        <f t="shared" si="158"/>
        <v>60000</v>
      </c>
      <c r="V251">
        <f>N251+R251</f>
        <v>120000</v>
      </c>
      <c r="W251">
        <f>M251+Q251+U251</f>
        <v>10000</v>
      </c>
      <c r="X251">
        <f>W251*12</f>
        <v>120000</v>
      </c>
      <c r="Y251">
        <v>4132</v>
      </c>
      <c r="Z251">
        <v>11000</v>
      </c>
      <c r="AA251">
        <f t="shared" si="159"/>
        <v>15132</v>
      </c>
      <c r="AB251">
        <f>(V251-AA251)/D251</f>
        <v>5.6685405405405405E-2</v>
      </c>
      <c r="AC251">
        <f t="shared" si="160"/>
        <v>5.9924571428571431E-2</v>
      </c>
      <c r="AD251">
        <v>6123</v>
      </c>
      <c r="AE251">
        <f>AA251/12</f>
        <v>1261</v>
      </c>
      <c r="AF251">
        <f>W251-AD251-AE251</f>
        <v>2616</v>
      </c>
    </row>
    <row r="252" spans="1:37" x14ac:dyDescent="0.25">
      <c r="A252" t="s">
        <v>64</v>
      </c>
      <c r="B252" t="s">
        <v>963</v>
      </c>
      <c r="C252" t="s">
        <v>632</v>
      </c>
      <c r="D252">
        <v>1624000</v>
      </c>
      <c r="E252">
        <v>1465000</v>
      </c>
      <c r="F252" t="s">
        <v>633</v>
      </c>
      <c r="G252">
        <v>44386</v>
      </c>
      <c r="H252" t="s">
        <v>634</v>
      </c>
      <c r="J252">
        <f>25*90</f>
        <v>2250</v>
      </c>
      <c r="K252">
        <f>25*60</f>
        <v>1500</v>
      </c>
      <c r="L252">
        <v>2</v>
      </c>
      <c r="M252">
        <f>1108+1108</f>
        <v>2216</v>
      </c>
      <c r="N252">
        <f t="shared" si="157"/>
        <v>26592</v>
      </c>
      <c r="O252">
        <v>4</v>
      </c>
      <c r="P252">
        <v>6</v>
      </c>
      <c r="Q252">
        <f>1250+1550+1950+1625</f>
        <v>6375</v>
      </c>
      <c r="R252">
        <f t="shared" si="158"/>
        <v>76500</v>
      </c>
      <c r="U252">
        <f>T252*12</f>
        <v>0</v>
      </c>
      <c r="V252">
        <f>N252+R252+U252</f>
        <v>103092</v>
      </c>
      <c r="W252">
        <f>V252/12</f>
        <v>8591</v>
      </c>
      <c r="X252">
        <f>W252*12</f>
        <v>103092</v>
      </c>
      <c r="Y252">
        <v>7905.12</v>
      </c>
      <c r="Z252">
        <f>18404.32-Y252</f>
        <v>10499.2</v>
      </c>
      <c r="AA252">
        <f t="shared" si="159"/>
        <v>18404.32</v>
      </c>
      <c r="AB252">
        <f>(V252-AA252+(S252*12))/D252</f>
        <v>5.2147586206896544E-2</v>
      </c>
      <c r="AC252">
        <f t="shared" si="160"/>
        <v>5.7807290102389074E-2</v>
      </c>
      <c r="AD252">
        <v>4333</v>
      </c>
      <c r="AE252">
        <f>AA252/12</f>
        <v>1533.6933333333334</v>
      </c>
      <c r="AF252">
        <f>W252-AD252-AE252</f>
        <v>2724.3066666666664</v>
      </c>
    </row>
    <row r="253" spans="1:37" x14ac:dyDescent="0.25">
      <c r="B253" t="s">
        <v>959</v>
      </c>
      <c r="C253" t="s">
        <v>632</v>
      </c>
      <c r="D253">
        <v>1990000</v>
      </c>
      <c r="E253" t="s">
        <v>635</v>
      </c>
      <c r="G253" t="s">
        <v>636</v>
      </c>
      <c r="H253" t="s">
        <v>637</v>
      </c>
      <c r="L253">
        <v>2</v>
      </c>
      <c r="M253">
        <f>1100+1100</f>
        <v>2200</v>
      </c>
      <c r="N253">
        <f t="shared" si="157"/>
        <v>26400</v>
      </c>
      <c r="O253">
        <v>4</v>
      </c>
      <c r="P253">
        <f>2+2+1+1</f>
        <v>6</v>
      </c>
      <c r="Q253">
        <v>8000</v>
      </c>
      <c r="R253">
        <f t="shared" si="158"/>
        <v>96000</v>
      </c>
      <c r="U253">
        <f>T253*12</f>
        <v>0</v>
      </c>
      <c r="V253">
        <f>N253+R253+U253</f>
        <v>122400</v>
      </c>
      <c r="W253">
        <f>V253/12</f>
        <v>10200</v>
      </c>
      <c r="X253">
        <f>W253*12</f>
        <v>122400</v>
      </c>
      <c r="Y253">
        <v>7211</v>
      </c>
      <c r="Z253">
        <v>28000</v>
      </c>
      <c r="AA253">
        <f t="shared" si="159"/>
        <v>35211</v>
      </c>
      <c r="AB253">
        <f>(V253-AA253+(S253*12))/D253</f>
        <v>4.3813567839195981E-2</v>
      </c>
      <c r="AC253" t="e">
        <f t="shared" si="160"/>
        <v>#VALUE!</v>
      </c>
      <c r="AE253">
        <f>AA253/12</f>
        <v>2934.25</v>
      </c>
      <c r="AF253">
        <f>W253-AD253-AE253</f>
        <v>7265.75</v>
      </c>
    </row>
    <row r="254" spans="1:37" x14ac:dyDescent="0.25">
      <c r="A254" t="s">
        <v>76</v>
      </c>
      <c r="B254" t="s">
        <v>959</v>
      </c>
      <c r="C254" t="s">
        <v>638</v>
      </c>
      <c r="D254">
        <v>1975000</v>
      </c>
      <c r="E254">
        <v>1900000</v>
      </c>
      <c r="G254">
        <v>85</v>
      </c>
      <c r="H254" t="s">
        <v>639</v>
      </c>
      <c r="J254" t="s">
        <v>640</v>
      </c>
      <c r="K254">
        <v>4875</v>
      </c>
      <c r="L254">
        <v>1</v>
      </c>
      <c r="M254">
        <v>3000</v>
      </c>
      <c r="N254">
        <f t="shared" si="157"/>
        <v>36000</v>
      </c>
      <c r="O254">
        <v>4</v>
      </c>
      <c r="P254">
        <v>7</v>
      </c>
      <c r="Q254">
        <f>3400+1200+1000</f>
        <v>5600</v>
      </c>
      <c r="R254">
        <f t="shared" si="158"/>
        <v>67200</v>
      </c>
      <c r="V254">
        <f>N254+R254</f>
        <v>103200</v>
      </c>
      <c r="W254">
        <f>M254+Q254+U254</f>
        <v>8600</v>
      </c>
      <c r="X254">
        <f>W254*12</f>
        <v>103200</v>
      </c>
      <c r="Y254">
        <v>3299</v>
      </c>
      <c r="Z254">
        <v>10000</v>
      </c>
      <c r="AA254">
        <f t="shared" si="159"/>
        <v>13299</v>
      </c>
      <c r="AB254">
        <f>(V254-AA254)/D254</f>
        <v>4.5519493670886077E-2</v>
      </c>
      <c r="AC254">
        <f t="shared" si="160"/>
        <v>4.7316315789473685E-2</v>
      </c>
      <c r="AD254">
        <v>6511</v>
      </c>
      <c r="AE254">
        <f>AA254/12</f>
        <v>1108.25</v>
      </c>
      <c r="AF254">
        <f>W254-AD254-AE254</f>
        <v>980.75</v>
      </c>
    </row>
    <row r="255" spans="1:37" x14ac:dyDescent="0.25">
      <c r="B255" t="s">
        <v>959</v>
      </c>
      <c r="C255" t="s">
        <v>641</v>
      </c>
      <c r="D255">
        <v>1098000</v>
      </c>
      <c r="H255" t="s">
        <v>642</v>
      </c>
      <c r="J255">
        <v>2500</v>
      </c>
      <c r="K255">
        <v>2000</v>
      </c>
      <c r="N255">
        <f t="shared" si="157"/>
        <v>0</v>
      </c>
      <c r="P255">
        <v>6</v>
      </c>
      <c r="R255">
        <f t="shared" si="158"/>
        <v>0</v>
      </c>
      <c r="U255">
        <f t="shared" ref="U255:U318" si="161">T255*12</f>
        <v>0</v>
      </c>
      <c r="V255">
        <f t="shared" ref="V255:V318" si="162">N255+R255+U255</f>
        <v>0</v>
      </c>
      <c r="W255">
        <f t="shared" ref="W255:W318" si="163">V255/12</f>
        <v>0</v>
      </c>
      <c r="X255">
        <f t="shared" ref="X255:X262" si="164">W255*12</f>
        <v>0</v>
      </c>
      <c r="Y255">
        <v>3153</v>
      </c>
      <c r="Z255">
        <v>10000</v>
      </c>
      <c r="AA255">
        <f t="shared" si="159"/>
        <v>13153</v>
      </c>
      <c r="AB255">
        <f t="shared" ref="AB255:AB318" si="165">(V255-AA255+(S255*12))/D255</f>
        <v>-1.1979052823315118E-2</v>
      </c>
      <c r="AC255" t="e">
        <f t="shared" si="160"/>
        <v>#DIV/0!</v>
      </c>
      <c r="AE255">
        <f t="shared" ref="AE255:AE262" si="166">AA255/12</f>
        <v>1096.0833333333333</v>
      </c>
      <c r="AF255">
        <f t="shared" ref="AF255:AF262" si="167">W255-AD255-AE255</f>
        <v>-1096.0833333333333</v>
      </c>
    </row>
    <row r="256" spans="1:37" x14ac:dyDescent="0.25">
      <c r="B256" t="s">
        <v>963</v>
      </c>
      <c r="C256" t="s">
        <v>643</v>
      </c>
      <c r="D256">
        <v>1700000</v>
      </c>
      <c r="G256">
        <v>44228</v>
      </c>
      <c r="H256" t="s">
        <v>644</v>
      </c>
      <c r="J256">
        <v>2509</v>
      </c>
      <c r="N256">
        <f t="shared" si="157"/>
        <v>0</v>
      </c>
      <c r="O256">
        <v>4</v>
      </c>
      <c r="P256">
        <v>8</v>
      </c>
      <c r="R256">
        <f t="shared" si="158"/>
        <v>0</v>
      </c>
      <c r="U256">
        <f t="shared" si="161"/>
        <v>0</v>
      </c>
      <c r="V256">
        <f t="shared" si="162"/>
        <v>0</v>
      </c>
      <c r="W256">
        <f t="shared" si="163"/>
        <v>0</v>
      </c>
      <c r="X256">
        <f t="shared" si="164"/>
        <v>0</v>
      </c>
      <c r="Z256">
        <v>10000</v>
      </c>
      <c r="AA256">
        <f t="shared" si="159"/>
        <v>10000</v>
      </c>
      <c r="AB256">
        <f t="shared" si="165"/>
        <v>-5.8823529411764705E-3</v>
      </c>
      <c r="AC256" t="e">
        <f t="shared" si="160"/>
        <v>#DIV/0!</v>
      </c>
      <c r="AE256">
        <f t="shared" si="166"/>
        <v>833.33333333333337</v>
      </c>
      <c r="AF256">
        <f t="shared" si="167"/>
        <v>-833.33333333333337</v>
      </c>
    </row>
    <row r="257" spans="1:32" x14ac:dyDescent="0.25">
      <c r="B257" t="s">
        <v>959</v>
      </c>
      <c r="C257" t="s">
        <v>645</v>
      </c>
      <c r="D257">
        <v>1195000</v>
      </c>
      <c r="G257">
        <v>44433</v>
      </c>
      <c r="J257">
        <f>20*90</f>
        <v>1800</v>
      </c>
      <c r="N257">
        <f t="shared" si="157"/>
        <v>0</v>
      </c>
      <c r="O257">
        <v>3</v>
      </c>
      <c r="P257">
        <v>8</v>
      </c>
      <c r="R257">
        <f t="shared" si="158"/>
        <v>0</v>
      </c>
      <c r="U257">
        <f t="shared" si="161"/>
        <v>0</v>
      </c>
      <c r="V257">
        <f t="shared" si="162"/>
        <v>0</v>
      </c>
      <c r="W257">
        <f t="shared" si="163"/>
        <v>0</v>
      </c>
      <c r="X257">
        <f t="shared" si="164"/>
        <v>0</v>
      </c>
      <c r="AA257">
        <f t="shared" si="159"/>
        <v>0</v>
      </c>
      <c r="AB257">
        <f t="shared" si="165"/>
        <v>0</v>
      </c>
      <c r="AC257" t="e">
        <f t="shared" si="160"/>
        <v>#DIV/0!</v>
      </c>
      <c r="AE257">
        <f t="shared" si="166"/>
        <v>0</v>
      </c>
      <c r="AF257">
        <f t="shared" si="167"/>
        <v>0</v>
      </c>
    </row>
    <row r="258" spans="1:32" x14ac:dyDescent="0.25">
      <c r="B258" t="s">
        <v>959</v>
      </c>
      <c r="C258" t="s">
        <v>535</v>
      </c>
      <c r="D258">
        <v>1500000</v>
      </c>
      <c r="G258">
        <v>44448</v>
      </c>
      <c r="H258" t="s">
        <v>646</v>
      </c>
      <c r="J258">
        <f>20*100</f>
        <v>2000</v>
      </c>
      <c r="K258">
        <f>20*55</f>
        <v>1100</v>
      </c>
      <c r="N258">
        <f t="shared" si="157"/>
        <v>0</v>
      </c>
      <c r="O258">
        <v>3</v>
      </c>
      <c r="P258">
        <v>9</v>
      </c>
      <c r="R258">
        <f t="shared" si="158"/>
        <v>0</v>
      </c>
      <c r="U258">
        <f t="shared" si="161"/>
        <v>0</v>
      </c>
      <c r="V258">
        <f t="shared" si="162"/>
        <v>0</v>
      </c>
      <c r="W258">
        <f t="shared" si="163"/>
        <v>0</v>
      </c>
      <c r="X258">
        <f t="shared" si="164"/>
        <v>0</v>
      </c>
      <c r="Y258">
        <v>5070</v>
      </c>
      <c r="AA258">
        <f t="shared" si="159"/>
        <v>5070</v>
      </c>
      <c r="AB258">
        <f t="shared" si="165"/>
        <v>-3.3800000000000002E-3</v>
      </c>
      <c r="AC258" t="e">
        <f t="shared" si="160"/>
        <v>#DIV/0!</v>
      </c>
      <c r="AE258">
        <f t="shared" si="166"/>
        <v>422.5</v>
      </c>
      <c r="AF258">
        <f t="shared" si="167"/>
        <v>-422.5</v>
      </c>
    </row>
    <row r="259" spans="1:32" x14ac:dyDescent="0.25">
      <c r="B259" t="s">
        <v>963</v>
      </c>
      <c r="C259" t="s">
        <v>647</v>
      </c>
      <c r="D259">
        <v>1750000</v>
      </c>
      <c r="H259" t="s">
        <v>648</v>
      </c>
      <c r="J259">
        <f>25*124</f>
        <v>3100</v>
      </c>
      <c r="N259">
        <f t="shared" si="157"/>
        <v>0</v>
      </c>
      <c r="O259">
        <v>3</v>
      </c>
      <c r="P259">
        <v>5</v>
      </c>
      <c r="R259">
        <f t="shared" si="158"/>
        <v>0</v>
      </c>
      <c r="S259">
        <v>2</v>
      </c>
      <c r="U259">
        <f t="shared" si="161"/>
        <v>0</v>
      </c>
      <c r="V259">
        <f t="shared" si="162"/>
        <v>0</v>
      </c>
      <c r="W259">
        <f t="shared" si="163"/>
        <v>0</v>
      </c>
      <c r="X259">
        <f t="shared" si="164"/>
        <v>0</v>
      </c>
      <c r="Z259">
        <v>10000</v>
      </c>
      <c r="AA259">
        <f t="shared" si="159"/>
        <v>10000</v>
      </c>
      <c r="AB259">
        <f t="shared" si="165"/>
        <v>-5.700571428571429E-3</v>
      </c>
      <c r="AC259" t="e">
        <f t="shared" si="160"/>
        <v>#DIV/0!</v>
      </c>
      <c r="AE259">
        <f t="shared" si="166"/>
        <v>833.33333333333337</v>
      </c>
      <c r="AF259">
        <f t="shared" si="167"/>
        <v>-833.33333333333337</v>
      </c>
    </row>
    <row r="260" spans="1:32" x14ac:dyDescent="0.25">
      <c r="B260" t="s">
        <v>963</v>
      </c>
      <c r="C260" t="s">
        <v>649</v>
      </c>
      <c r="D260">
        <v>1465000</v>
      </c>
      <c r="G260" t="s">
        <v>650</v>
      </c>
      <c r="H260" t="s">
        <v>651</v>
      </c>
      <c r="J260">
        <v>2500</v>
      </c>
      <c r="K260">
        <v>2640</v>
      </c>
      <c r="N260">
        <f t="shared" si="157"/>
        <v>0</v>
      </c>
      <c r="P260">
        <v>6</v>
      </c>
      <c r="R260">
        <f t="shared" si="158"/>
        <v>0</v>
      </c>
      <c r="U260">
        <f t="shared" si="161"/>
        <v>0</v>
      </c>
      <c r="V260">
        <f t="shared" si="162"/>
        <v>0</v>
      </c>
      <c r="W260">
        <f t="shared" si="163"/>
        <v>0</v>
      </c>
      <c r="X260">
        <f t="shared" si="164"/>
        <v>0</v>
      </c>
      <c r="Y260">
        <v>5486</v>
      </c>
      <c r="Z260">
        <v>10000</v>
      </c>
      <c r="AA260">
        <f t="shared" si="159"/>
        <v>15486</v>
      </c>
      <c r="AB260">
        <f t="shared" si="165"/>
        <v>-1.0570648464163822E-2</v>
      </c>
      <c r="AC260" t="e">
        <f t="shared" si="160"/>
        <v>#DIV/0!</v>
      </c>
      <c r="AE260">
        <f t="shared" si="166"/>
        <v>1290.5</v>
      </c>
      <c r="AF260">
        <f t="shared" si="167"/>
        <v>-1290.5</v>
      </c>
    </row>
    <row r="261" spans="1:32" x14ac:dyDescent="0.25">
      <c r="B261" t="s">
        <v>959</v>
      </c>
      <c r="C261" t="s">
        <v>653</v>
      </c>
      <c r="D261">
        <v>1350000</v>
      </c>
      <c r="H261" t="s">
        <v>654</v>
      </c>
      <c r="J261">
        <f>40*75</f>
        <v>3000</v>
      </c>
      <c r="K261">
        <v>2000</v>
      </c>
      <c r="N261">
        <f t="shared" si="157"/>
        <v>0</v>
      </c>
      <c r="O261">
        <v>2</v>
      </c>
      <c r="P261">
        <v>5</v>
      </c>
      <c r="R261">
        <f t="shared" si="158"/>
        <v>0</v>
      </c>
      <c r="U261">
        <f t="shared" si="161"/>
        <v>0</v>
      </c>
      <c r="V261">
        <f t="shared" si="162"/>
        <v>0</v>
      </c>
      <c r="W261">
        <f t="shared" si="163"/>
        <v>0</v>
      </c>
      <c r="X261">
        <f t="shared" si="164"/>
        <v>0</v>
      </c>
      <c r="Y261">
        <v>4960</v>
      </c>
      <c r="AA261">
        <f t="shared" si="159"/>
        <v>4960</v>
      </c>
      <c r="AB261">
        <f t="shared" si="165"/>
        <v>-3.674074074074074E-3</v>
      </c>
      <c r="AC261" t="e">
        <f t="shared" si="160"/>
        <v>#DIV/0!</v>
      </c>
      <c r="AE261">
        <f t="shared" si="166"/>
        <v>413.33333333333331</v>
      </c>
      <c r="AF261">
        <f t="shared" si="167"/>
        <v>-413.33333333333331</v>
      </c>
    </row>
    <row r="262" spans="1:32" x14ac:dyDescent="0.25">
      <c r="B262" t="s">
        <v>963</v>
      </c>
      <c r="C262" t="s">
        <v>655</v>
      </c>
      <c r="D262">
        <v>1800000</v>
      </c>
      <c r="K262">
        <v>4000</v>
      </c>
      <c r="N262">
        <f t="shared" si="157"/>
        <v>0</v>
      </c>
      <c r="R262">
        <f t="shared" si="158"/>
        <v>0</v>
      </c>
      <c r="U262">
        <f t="shared" si="161"/>
        <v>0</v>
      </c>
      <c r="V262">
        <f t="shared" si="162"/>
        <v>0</v>
      </c>
      <c r="W262">
        <f t="shared" si="163"/>
        <v>0</v>
      </c>
      <c r="X262">
        <f t="shared" si="164"/>
        <v>0</v>
      </c>
      <c r="AA262">
        <f t="shared" si="159"/>
        <v>0</v>
      </c>
      <c r="AB262">
        <f t="shared" si="165"/>
        <v>0</v>
      </c>
      <c r="AC262" t="e">
        <f t="shared" si="160"/>
        <v>#DIV/0!</v>
      </c>
      <c r="AE262">
        <f t="shared" si="166"/>
        <v>0</v>
      </c>
      <c r="AF262">
        <f t="shared" si="167"/>
        <v>0</v>
      </c>
    </row>
    <row r="263" spans="1:32" x14ac:dyDescent="0.25">
      <c r="U263">
        <f t="shared" si="161"/>
        <v>0</v>
      </c>
      <c r="V263">
        <f t="shared" si="162"/>
        <v>0</v>
      </c>
      <c r="W263">
        <f t="shared" si="163"/>
        <v>0</v>
      </c>
      <c r="AB263" t="e">
        <f t="shared" si="165"/>
        <v>#DIV/0!</v>
      </c>
    </row>
    <row r="264" spans="1:32" x14ac:dyDescent="0.25">
      <c r="B264" t="s">
        <v>959</v>
      </c>
      <c r="C264" t="s">
        <v>656</v>
      </c>
      <c r="D264">
        <v>1495000</v>
      </c>
      <c r="E264" t="s">
        <v>657</v>
      </c>
      <c r="G264">
        <v>44417</v>
      </c>
      <c r="H264" t="s">
        <v>658</v>
      </c>
      <c r="J264">
        <v>2500</v>
      </c>
      <c r="K264" t="s">
        <v>659</v>
      </c>
      <c r="N264">
        <f t="shared" ref="N264:N275" si="168">M264*12</f>
        <v>0</v>
      </c>
      <c r="O264">
        <v>4</v>
      </c>
      <c r="P264">
        <v>8</v>
      </c>
      <c r="R264">
        <f t="shared" ref="R264:R275" si="169">Q264*12</f>
        <v>0</v>
      </c>
      <c r="U264">
        <f t="shared" si="161"/>
        <v>0</v>
      </c>
      <c r="V264">
        <f t="shared" si="162"/>
        <v>0</v>
      </c>
      <c r="W264">
        <f t="shared" si="163"/>
        <v>0</v>
      </c>
      <c r="X264">
        <f t="shared" ref="X264:X275" si="170">W264*12</f>
        <v>0</v>
      </c>
      <c r="Y264">
        <v>7463</v>
      </c>
      <c r="Z264">
        <v>10000</v>
      </c>
      <c r="AA264">
        <f t="shared" ref="AA264:AA275" si="171">Y264+Z264</f>
        <v>17463</v>
      </c>
      <c r="AB264">
        <f t="shared" si="165"/>
        <v>-1.1680936454849498E-2</v>
      </c>
      <c r="AC264" t="e">
        <f>(X264-AA264)/E264</f>
        <v>#VALUE!</v>
      </c>
      <c r="AE264">
        <f t="shared" ref="AE264:AE282" si="172">AA264/12</f>
        <v>1455.25</v>
      </c>
      <c r="AF264">
        <f t="shared" ref="AF264:AF282" si="173">W264-AD264-AE264</f>
        <v>-1455.25</v>
      </c>
    </row>
    <row r="265" spans="1:32" x14ac:dyDescent="0.25">
      <c r="B265" t="s">
        <v>963</v>
      </c>
      <c r="C265" t="s">
        <v>660</v>
      </c>
      <c r="D265">
        <v>1700000</v>
      </c>
      <c r="G265" t="s">
        <v>661</v>
      </c>
      <c r="J265" t="s">
        <v>542</v>
      </c>
      <c r="N265">
        <f t="shared" si="168"/>
        <v>0</v>
      </c>
      <c r="O265">
        <v>4</v>
      </c>
      <c r="P265">
        <v>8</v>
      </c>
      <c r="R265">
        <f t="shared" si="169"/>
        <v>0</v>
      </c>
      <c r="U265">
        <f t="shared" si="161"/>
        <v>0</v>
      </c>
      <c r="V265">
        <f t="shared" si="162"/>
        <v>0</v>
      </c>
      <c r="W265">
        <f t="shared" si="163"/>
        <v>0</v>
      </c>
      <c r="X265">
        <f t="shared" si="170"/>
        <v>0</v>
      </c>
      <c r="Y265">
        <v>6792</v>
      </c>
      <c r="Z265">
        <v>10000</v>
      </c>
      <c r="AA265">
        <f t="shared" si="171"/>
        <v>16792</v>
      </c>
      <c r="AB265">
        <f t="shared" si="165"/>
        <v>-9.8776470588235292E-3</v>
      </c>
      <c r="AC265" t="e">
        <f>(X265-AA265)/E281</f>
        <v>#VALUE!</v>
      </c>
      <c r="AE265">
        <f t="shared" si="172"/>
        <v>1399.3333333333333</v>
      </c>
      <c r="AF265">
        <f t="shared" si="173"/>
        <v>-1399.3333333333333</v>
      </c>
    </row>
    <row r="266" spans="1:32" x14ac:dyDescent="0.25">
      <c r="B266" t="s">
        <v>959</v>
      </c>
      <c r="C266" t="s">
        <v>663</v>
      </c>
      <c r="D266">
        <v>1795000</v>
      </c>
      <c r="G266">
        <v>44376</v>
      </c>
      <c r="H266" t="s">
        <v>664</v>
      </c>
      <c r="J266">
        <v>2033</v>
      </c>
      <c r="K266">
        <v>2700</v>
      </c>
      <c r="N266">
        <f t="shared" si="168"/>
        <v>0</v>
      </c>
      <c r="O266">
        <v>3</v>
      </c>
      <c r="P266">
        <v>4</v>
      </c>
      <c r="R266">
        <f t="shared" si="169"/>
        <v>0</v>
      </c>
      <c r="U266">
        <f t="shared" si="161"/>
        <v>0</v>
      </c>
      <c r="V266">
        <f t="shared" si="162"/>
        <v>0</v>
      </c>
      <c r="W266">
        <f t="shared" si="163"/>
        <v>0</v>
      </c>
      <c r="X266">
        <f t="shared" si="170"/>
        <v>0</v>
      </c>
      <c r="Y266">
        <v>6370</v>
      </c>
      <c r="Z266">
        <v>10000</v>
      </c>
      <c r="AA266">
        <f t="shared" si="171"/>
        <v>16370</v>
      </c>
      <c r="AB266">
        <f t="shared" si="165"/>
        <v>-9.1197771587743729E-3</v>
      </c>
      <c r="AC266" t="e">
        <f t="shared" ref="AC266:AC275" si="174">(X266-AA266)/E266</f>
        <v>#DIV/0!</v>
      </c>
      <c r="AE266">
        <f t="shared" si="172"/>
        <v>1364.1666666666667</v>
      </c>
      <c r="AF266">
        <f t="shared" si="173"/>
        <v>-1364.1666666666667</v>
      </c>
    </row>
    <row r="267" spans="1:32" x14ac:dyDescent="0.25">
      <c r="B267" t="s">
        <v>959</v>
      </c>
      <c r="C267" t="s">
        <v>665</v>
      </c>
      <c r="D267">
        <v>1900000</v>
      </c>
      <c r="G267" t="s">
        <v>666</v>
      </c>
      <c r="H267" t="s">
        <v>667</v>
      </c>
      <c r="K267">
        <v>3400</v>
      </c>
      <c r="N267">
        <f t="shared" si="168"/>
        <v>0</v>
      </c>
      <c r="O267" t="s">
        <v>559</v>
      </c>
      <c r="P267">
        <v>5</v>
      </c>
      <c r="R267">
        <f t="shared" si="169"/>
        <v>0</v>
      </c>
      <c r="U267">
        <f t="shared" si="161"/>
        <v>0</v>
      </c>
      <c r="V267">
        <f t="shared" si="162"/>
        <v>0</v>
      </c>
      <c r="W267">
        <f t="shared" si="163"/>
        <v>0</v>
      </c>
      <c r="X267">
        <f t="shared" si="170"/>
        <v>0</v>
      </c>
      <c r="Y267">
        <v>4209</v>
      </c>
      <c r="Z267">
        <v>10000</v>
      </c>
      <c r="AA267">
        <f t="shared" si="171"/>
        <v>14209</v>
      </c>
      <c r="AB267">
        <f t="shared" si="165"/>
        <v>-7.4784210526315786E-3</v>
      </c>
      <c r="AC267" t="e">
        <f t="shared" si="174"/>
        <v>#DIV/0!</v>
      </c>
      <c r="AE267">
        <f t="shared" si="172"/>
        <v>1184.0833333333333</v>
      </c>
      <c r="AF267">
        <f t="shared" si="173"/>
        <v>-1184.0833333333333</v>
      </c>
    </row>
    <row r="268" spans="1:32" x14ac:dyDescent="0.25">
      <c r="B268" t="s">
        <v>963</v>
      </c>
      <c r="C268" t="s">
        <v>668</v>
      </c>
      <c r="D268">
        <v>1600000</v>
      </c>
      <c r="L268">
        <v>1</v>
      </c>
      <c r="N268">
        <f t="shared" si="168"/>
        <v>0</v>
      </c>
      <c r="O268">
        <v>2</v>
      </c>
      <c r="R268">
        <f t="shared" si="169"/>
        <v>0</v>
      </c>
      <c r="U268">
        <f t="shared" si="161"/>
        <v>0</v>
      </c>
      <c r="V268">
        <f t="shared" si="162"/>
        <v>0</v>
      </c>
      <c r="W268">
        <f t="shared" si="163"/>
        <v>0</v>
      </c>
      <c r="X268">
        <f t="shared" si="170"/>
        <v>0</v>
      </c>
      <c r="AA268">
        <f t="shared" si="171"/>
        <v>0</v>
      </c>
      <c r="AB268">
        <f t="shared" si="165"/>
        <v>0</v>
      </c>
      <c r="AC268" t="e">
        <f t="shared" si="174"/>
        <v>#DIV/0!</v>
      </c>
      <c r="AE268">
        <f t="shared" si="172"/>
        <v>0</v>
      </c>
      <c r="AF268">
        <f t="shared" si="173"/>
        <v>0</v>
      </c>
    </row>
    <row r="269" spans="1:32" x14ac:dyDescent="0.25">
      <c r="A269" t="s">
        <v>64</v>
      </c>
      <c r="B269" t="s">
        <v>959</v>
      </c>
      <c r="C269" t="s">
        <v>669</v>
      </c>
      <c r="D269">
        <v>1350000</v>
      </c>
      <c r="E269" t="s">
        <v>670</v>
      </c>
      <c r="F269" t="s">
        <v>671</v>
      </c>
      <c r="H269" t="s">
        <v>672</v>
      </c>
      <c r="J269" t="s">
        <v>673</v>
      </c>
      <c r="K269" t="s">
        <v>674</v>
      </c>
      <c r="L269">
        <v>1</v>
      </c>
      <c r="N269">
        <f t="shared" si="168"/>
        <v>0</v>
      </c>
      <c r="O269">
        <v>2</v>
      </c>
      <c r="R269">
        <f t="shared" si="169"/>
        <v>0</v>
      </c>
      <c r="U269">
        <f t="shared" si="161"/>
        <v>0</v>
      </c>
      <c r="V269">
        <f t="shared" si="162"/>
        <v>0</v>
      </c>
      <c r="W269">
        <f t="shared" si="163"/>
        <v>0</v>
      </c>
      <c r="X269">
        <f t="shared" si="170"/>
        <v>0</v>
      </c>
      <c r="Y269">
        <v>4000</v>
      </c>
      <c r="AA269">
        <f t="shared" si="171"/>
        <v>4000</v>
      </c>
      <c r="AB269">
        <f t="shared" si="165"/>
        <v>-2.9629629629629628E-3</v>
      </c>
      <c r="AC269" t="e">
        <f t="shared" si="174"/>
        <v>#VALUE!</v>
      </c>
      <c r="AE269">
        <f t="shared" si="172"/>
        <v>333.33333333333331</v>
      </c>
      <c r="AF269">
        <f t="shared" si="173"/>
        <v>-333.33333333333331</v>
      </c>
    </row>
    <row r="270" spans="1:32" x14ac:dyDescent="0.25">
      <c r="B270" t="s">
        <v>959</v>
      </c>
      <c r="C270" t="s">
        <v>675</v>
      </c>
      <c r="D270">
        <v>1750000</v>
      </c>
      <c r="G270">
        <v>44387</v>
      </c>
      <c r="H270" t="s">
        <v>676</v>
      </c>
      <c r="J270" t="s">
        <v>677</v>
      </c>
      <c r="K270" t="s">
        <v>678</v>
      </c>
      <c r="N270">
        <f t="shared" si="168"/>
        <v>0</v>
      </c>
      <c r="O270">
        <v>2</v>
      </c>
      <c r="P270">
        <v>5</v>
      </c>
      <c r="R270">
        <f t="shared" si="169"/>
        <v>0</v>
      </c>
      <c r="U270">
        <f t="shared" si="161"/>
        <v>0</v>
      </c>
      <c r="V270">
        <f t="shared" si="162"/>
        <v>0</v>
      </c>
      <c r="W270">
        <f t="shared" si="163"/>
        <v>0</v>
      </c>
      <c r="X270">
        <f t="shared" si="170"/>
        <v>0</v>
      </c>
      <c r="Y270">
        <v>4019</v>
      </c>
      <c r="Z270">
        <v>10000</v>
      </c>
      <c r="AA270">
        <f t="shared" si="171"/>
        <v>14019</v>
      </c>
      <c r="AB270">
        <f t="shared" si="165"/>
        <v>-8.0108571428571425E-3</v>
      </c>
      <c r="AC270" t="e">
        <f t="shared" si="174"/>
        <v>#DIV/0!</v>
      </c>
      <c r="AE270">
        <f t="shared" si="172"/>
        <v>1168.25</v>
      </c>
      <c r="AF270">
        <f t="shared" si="173"/>
        <v>-1168.25</v>
      </c>
    </row>
    <row r="271" spans="1:32" x14ac:dyDescent="0.25">
      <c r="B271" t="s">
        <v>959</v>
      </c>
      <c r="C271" t="s">
        <v>679</v>
      </c>
      <c r="D271">
        <v>1749000</v>
      </c>
      <c r="N271">
        <f t="shared" si="168"/>
        <v>0</v>
      </c>
      <c r="R271">
        <f t="shared" si="169"/>
        <v>0</v>
      </c>
      <c r="U271">
        <f t="shared" si="161"/>
        <v>0</v>
      </c>
      <c r="V271">
        <f t="shared" si="162"/>
        <v>0</v>
      </c>
      <c r="W271">
        <f t="shared" si="163"/>
        <v>0</v>
      </c>
      <c r="X271">
        <f t="shared" si="170"/>
        <v>0</v>
      </c>
      <c r="AA271">
        <f t="shared" si="171"/>
        <v>0</v>
      </c>
      <c r="AB271">
        <f t="shared" si="165"/>
        <v>0</v>
      </c>
      <c r="AC271" t="e">
        <f t="shared" si="174"/>
        <v>#DIV/0!</v>
      </c>
      <c r="AE271">
        <f t="shared" si="172"/>
        <v>0</v>
      </c>
      <c r="AF271">
        <f t="shared" si="173"/>
        <v>0</v>
      </c>
    </row>
    <row r="272" spans="1:32" x14ac:dyDescent="0.25">
      <c r="B272" t="s">
        <v>963</v>
      </c>
      <c r="C272" t="s">
        <v>680</v>
      </c>
      <c r="D272">
        <v>1349000</v>
      </c>
      <c r="N272">
        <f t="shared" si="168"/>
        <v>0</v>
      </c>
      <c r="O272">
        <v>2</v>
      </c>
      <c r="P272">
        <v>4</v>
      </c>
      <c r="R272">
        <f t="shared" si="169"/>
        <v>0</v>
      </c>
      <c r="U272">
        <f t="shared" si="161"/>
        <v>0</v>
      </c>
      <c r="V272">
        <f t="shared" si="162"/>
        <v>0</v>
      </c>
      <c r="W272">
        <f t="shared" si="163"/>
        <v>0</v>
      </c>
      <c r="X272">
        <f t="shared" si="170"/>
        <v>0</v>
      </c>
      <c r="AA272">
        <f t="shared" si="171"/>
        <v>0</v>
      </c>
      <c r="AB272">
        <f t="shared" si="165"/>
        <v>0</v>
      </c>
      <c r="AC272" t="e">
        <f t="shared" si="174"/>
        <v>#DIV/0!</v>
      </c>
      <c r="AE272">
        <f t="shared" si="172"/>
        <v>0</v>
      </c>
      <c r="AF272">
        <f t="shared" si="173"/>
        <v>0</v>
      </c>
    </row>
    <row r="273" spans="1:32" x14ac:dyDescent="0.25">
      <c r="B273" t="s">
        <v>959</v>
      </c>
      <c r="C273" t="s">
        <v>681</v>
      </c>
      <c r="D273">
        <v>1375000</v>
      </c>
      <c r="N273">
        <f t="shared" si="168"/>
        <v>0</v>
      </c>
      <c r="O273">
        <v>2</v>
      </c>
      <c r="R273">
        <f t="shared" si="169"/>
        <v>0</v>
      </c>
      <c r="U273">
        <f t="shared" si="161"/>
        <v>0</v>
      </c>
      <c r="V273">
        <f t="shared" si="162"/>
        <v>0</v>
      </c>
      <c r="W273">
        <f t="shared" si="163"/>
        <v>0</v>
      </c>
      <c r="X273">
        <f t="shared" si="170"/>
        <v>0</v>
      </c>
      <c r="AA273">
        <f t="shared" si="171"/>
        <v>0</v>
      </c>
      <c r="AB273">
        <f t="shared" si="165"/>
        <v>0</v>
      </c>
      <c r="AC273" t="e">
        <f t="shared" si="174"/>
        <v>#DIV/0!</v>
      </c>
      <c r="AE273">
        <f t="shared" si="172"/>
        <v>0</v>
      </c>
      <c r="AF273">
        <f t="shared" si="173"/>
        <v>0</v>
      </c>
    </row>
    <row r="274" spans="1:32" x14ac:dyDescent="0.25">
      <c r="B274" t="s">
        <v>959</v>
      </c>
      <c r="C274" t="s">
        <v>576</v>
      </c>
      <c r="D274">
        <v>1200000</v>
      </c>
      <c r="N274">
        <f t="shared" si="168"/>
        <v>0</v>
      </c>
      <c r="O274">
        <v>2</v>
      </c>
      <c r="P274">
        <v>5</v>
      </c>
      <c r="R274">
        <f t="shared" si="169"/>
        <v>0</v>
      </c>
      <c r="U274">
        <f t="shared" si="161"/>
        <v>0</v>
      </c>
      <c r="V274">
        <f t="shared" si="162"/>
        <v>0</v>
      </c>
      <c r="W274">
        <f t="shared" si="163"/>
        <v>0</v>
      </c>
      <c r="X274">
        <f t="shared" si="170"/>
        <v>0</v>
      </c>
      <c r="AA274">
        <f t="shared" si="171"/>
        <v>0</v>
      </c>
      <c r="AB274">
        <f t="shared" si="165"/>
        <v>0</v>
      </c>
      <c r="AC274" t="e">
        <f t="shared" si="174"/>
        <v>#DIV/0!</v>
      </c>
      <c r="AE274">
        <f t="shared" si="172"/>
        <v>0</v>
      </c>
      <c r="AF274">
        <f t="shared" si="173"/>
        <v>0</v>
      </c>
    </row>
    <row r="275" spans="1:32" x14ac:dyDescent="0.25">
      <c r="B275" t="s">
        <v>959</v>
      </c>
      <c r="C275" t="s">
        <v>682</v>
      </c>
      <c r="E275" t="s">
        <v>683</v>
      </c>
      <c r="H275" t="s">
        <v>684</v>
      </c>
      <c r="K275">
        <v>3100</v>
      </c>
      <c r="L275">
        <v>1</v>
      </c>
      <c r="N275">
        <f t="shared" si="168"/>
        <v>0</v>
      </c>
      <c r="O275">
        <v>2</v>
      </c>
      <c r="R275">
        <f t="shared" si="169"/>
        <v>0</v>
      </c>
      <c r="U275">
        <f t="shared" si="161"/>
        <v>0</v>
      </c>
      <c r="V275">
        <f t="shared" si="162"/>
        <v>0</v>
      </c>
      <c r="W275">
        <f t="shared" si="163"/>
        <v>0</v>
      </c>
      <c r="X275">
        <f t="shared" si="170"/>
        <v>0</v>
      </c>
      <c r="AA275">
        <f t="shared" si="171"/>
        <v>0</v>
      </c>
      <c r="AB275" t="e">
        <f t="shared" si="165"/>
        <v>#DIV/0!</v>
      </c>
      <c r="AC275" t="e">
        <f t="shared" si="174"/>
        <v>#VALUE!</v>
      </c>
      <c r="AE275">
        <f t="shared" si="172"/>
        <v>0</v>
      </c>
      <c r="AF275">
        <f t="shared" si="173"/>
        <v>0</v>
      </c>
    </row>
    <row r="276" spans="1:32" x14ac:dyDescent="0.25">
      <c r="B276" t="s">
        <v>959</v>
      </c>
      <c r="C276" t="s">
        <v>685</v>
      </c>
      <c r="D276">
        <v>1388000</v>
      </c>
      <c r="E276" t="s">
        <v>370</v>
      </c>
      <c r="N276">
        <f>M276*12</f>
        <v>0</v>
      </c>
      <c r="O276">
        <v>5</v>
      </c>
      <c r="R276">
        <f>Q276*12</f>
        <v>0</v>
      </c>
      <c r="U276">
        <f t="shared" si="161"/>
        <v>0</v>
      </c>
      <c r="V276">
        <f t="shared" si="162"/>
        <v>0</v>
      </c>
      <c r="W276">
        <f t="shared" si="163"/>
        <v>0</v>
      </c>
      <c r="X276">
        <f>W276*12</f>
        <v>0</v>
      </c>
      <c r="AA276">
        <f>Y276+Z276</f>
        <v>0</v>
      </c>
      <c r="AB276">
        <f t="shared" si="165"/>
        <v>0</v>
      </c>
      <c r="AC276" t="e">
        <f>(X276-AA276)/E276</f>
        <v>#VALUE!</v>
      </c>
      <c r="AE276">
        <f t="shared" si="172"/>
        <v>0</v>
      </c>
      <c r="AF276">
        <f t="shared" si="173"/>
        <v>0</v>
      </c>
    </row>
    <row r="277" spans="1:32" x14ac:dyDescent="0.25">
      <c r="A277" t="s">
        <v>388</v>
      </c>
      <c r="B277" t="s">
        <v>963</v>
      </c>
      <c r="C277" t="s">
        <v>686</v>
      </c>
      <c r="D277">
        <v>1600000</v>
      </c>
      <c r="G277" t="s">
        <v>687</v>
      </c>
      <c r="H277" t="s">
        <v>688</v>
      </c>
      <c r="I277" t="s">
        <v>689</v>
      </c>
      <c r="J277" t="s">
        <v>690</v>
      </c>
      <c r="K277" t="s">
        <v>691</v>
      </c>
      <c r="L277">
        <v>1</v>
      </c>
      <c r="M277">
        <v>1500</v>
      </c>
      <c r="N277">
        <f>M277*12</f>
        <v>18000</v>
      </c>
      <c r="O277">
        <v>3</v>
      </c>
      <c r="P277">
        <v>7</v>
      </c>
      <c r="Q277">
        <f>2500+2500+1500</f>
        <v>6500</v>
      </c>
      <c r="R277">
        <f>Q277*12</f>
        <v>78000</v>
      </c>
      <c r="S277">
        <v>1</v>
      </c>
      <c r="T277">
        <v>300</v>
      </c>
      <c r="U277">
        <f t="shared" si="161"/>
        <v>3600</v>
      </c>
      <c r="V277">
        <f t="shared" si="162"/>
        <v>99600</v>
      </c>
      <c r="W277">
        <f t="shared" si="163"/>
        <v>8300</v>
      </c>
      <c r="X277">
        <f t="shared" ref="X277:X283" si="175">W277*12</f>
        <v>99600</v>
      </c>
      <c r="Y277">
        <v>9973</v>
      </c>
      <c r="Z277">
        <f>1700+815+2243+800+4416</f>
        <v>9974</v>
      </c>
      <c r="AA277">
        <f>Y277+Z277</f>
        <v>19947</v>
      </c>
      <c r="AB277">
        <f t="shared" si="165"/>
        <v>4.9790624999999998E-2</v>
      </c>
      <c r="AC277" t="e">
        <f>(X277-AA277)/E277</f>
        <v>#DIV/0!</v>
      </c>
      <c r="AD277">
        <v>4787</v>
      </c>
      <c r="AE277">
        <f t="shared" si="172"/>
        <v>1662.25</v>
      </c>
      <c r="AF277">
        <f t="shared" si="173"/>
        <v>1850.75</v>
      </c>
    </row>
    <row r="278" spans="1:32" x14ac:dyDescent="0.25">
      <c r="A278" t="s">
        <v>76</v>
      </c>
      <c r="B278" t="s">
        <v>963</v>
      </c>
      <c r="C278" t="s">
        <v>693</v>
      </c>
      <c r="D278">
        <v>1500000</v>
      </c>
      <c r="E278" t="s">
        <v>694</v>
      </c>
      <c r="G278">
        <v>44470</v>
      </c>
      <c r="H278" t="s">
        <v>695</v>
      </c>
      <c r="N278">
        <f>M278*12</f>
        <v>0</v>
      </c>
      <c r="P278">
        <v>6</v>
      </c>
      <c r="R278">
        <f>Q278*12</f>
        <v>0</v>
      </c>
      <c r="U278">
        <f t="shared" si="161"/>
        <v>0</v>
      </c>
      <c r="V278">
        <f t="shared" si="162"/>
        <v>0</v>
      </c>
      <c r="W278">
        <f t="shared" si="163"/>
        <v>0</v>
      </c>
      <c r="X278">
        <f t="shared" si="175"/>
        <v>0</v>
      </c>
      <c r="Y278">
        <v>8000</v>
      </c>
      <c r="Z278">
        <v>10000</v>
      </c>
      <c r="AA278">
        <f>Y278+Z278</f>
        <v>18000</v>
      </c>
      <c r="AB278">
        <f t="shared" si="165"/>
        <v>-1.2E-2</v>
      </c>
      <c r="AC278" t="e">
        <f>(X278-AA278)/E278</f>
        <v>#VALUE!</v>
      </c>
      <c r="AD278">
        <v>4631</v>
      </c>
      <c r="AE278">
        <f t="shared" si="172"/>
        <v>1500</v>
      </c>
      <c r="AF278">
        <f t="shared" si="173"/>
        <v>-6131</v>
      </c>
    </row>
    <row r="279" spans="1:32" x14ac:dyDescent="0.25">
      <c r="A279" t="s">
        <v>76</v>
      </c>
      <c r="B279" t="s">
        <v>963</v>
      </c>
      <c r="C279" t="s">
        <v>696</v>
      </c>
      <c r="D279">
        <v>1675000</v>
      </c>
      <c r="G279" t="s">
        <v>697</v>
      </c>
      <c r="H279" t="s">
        <v>698</v>
      </c>
      <c r="I279" t="s">
        <v>699</v>
      </c>
      <c r="N279">
        <f>M279*12</f>
        <v>0</v>
      </c>
      <c r="O279">
        <v>3</v>
      </c>
      <c r="P279">
        <v>4</v>
      </c>
      <c r="Q279">
        <f>2000+2300+1700</f>
        <v>6000</v>
      </c>
      <c r="R279">
        <f>Q279*12</f>
        <v>72000</v>
      </c>
      <c r="U279">
        <f t="shared" si="161"/>
        <v>0</v>
      </c>
      <c r="V279">
        <f t="shared" si="162"/>
        <v>72000</v>
      </c>
      <c r="W279">
        <f t="shared" si="163"/>
        <v>6000</v>
      </c>
      <c r="X279">
        <f t="shared" si="175"/>
        <v>72000</v>
      </c>
      <c r="Y279">
        <v>9200</v>
      </c>
      <c r="Z279">
        <v>10000</v>
      </c>
      <c r="AA279">
        <f>Y279+Z279</f>
        <v>19200</v>
      </c>
      <c r="AB279">
        <f t="shared" si="165"/>
        <v>3.1522388059701492E-2</v>
      </c>
      <c r="AC279" t="e">
        <f>(X279-AA279)/E279</f>
        <v>#DIV/0!</v>
      </c>
      <c r="AD279">
        <v>5114</v>
      </c>
      <c r="AE279">
        <f t="shared" si="172"/>
        <v>1600</v>
      </c>
      <c r="AF279">
        <f t="shared" si="173"/>
        <v>-714</v>
      </c>
    </row>
    <row r="280" spans="1:32" x14ac:dyDescent="0.25">
      <c r="A280" t="s">
        <v>76</v>
      </c>
      <c r="B280" t="s">
        <v>959</v>
      </c>
      <c r="C280" t="s">
        <v>700</v>
      </c>
      <c r="D280">
        <v>1500000</v>
      </c>
      <c r="F280" t="s">
        <v>701</v>
      </c>
      <c r="G280">
        <v>189</v>
      </c>
      <c r="H280" t="s">
        <v>702</v>
      </c>
      <c r="J280" t="s">
        <v>703</v>
      </c>
      <c r="K280" t="s">
        <v>704</v>
      </c>
      <c r="L280">
        <v>1</v>
      </c>
      <c r="N280">
        <f>M280*12</f>
        <v>0</v>
      </c>
      <c r="O280">
        <v>2</v>
      </c>
      <c r="P280">
        <v>6</v>
      </c>
      <c r="R280">
        <f>Q280*12</f>
        <v>0</v>
      </c>
      <c r="U280">
        <f t="shared" si="161"/>
        <v>0</v>
      </c>
      <c r="V280">
        <f t="shared" si="162"/>
        <v>0</v>
      </c>
      <c r="W280">
        <f t="shared" si="163"/>
        <v>0</v>
      </c>
      <c r="X280">
        <f t="shared" si="175"/>
        <v>0</v>
      </c>
      <c r="Y280">
        <v>2464.7199999999998</v>
      </c>
      <c r="Z280">
        <v>10000</v>
      </c>
      <c r="AA280">
        <f>Y280+Z280</f>
        <v>12464.72</v>
      </c>
      <c r="AB280">
        <f t="shared" si="165"/>
        <v>-8.3098133333333324E-3</v>
      </c>
      <c r="AC280" t="e">
        <f>(X280-AA280)/E280</f>
        <v>#DIV/0!</v>
      </c>
      <c r="AE280">
        <f t="shared" si="172"/>
        <v>1038.7266666666667</v>
      </c>
      <c r="AF280">
        <f t="shared" si="173"/>
        <v>-1038.7266666666667</v>
      </c>
    </row>
    <row r="281" spans="1:32" x14ac:dyDescent="0.25">
      <c r="B281" t="s">
        <v>959</v>
      </c>
      <c r="C281" t="s">
        <v>705</v>
      </c>
      <c r="D281">
        <v>1700000</v>
      </c>
      <c r="E281" t="s">
        <v>706</v>
      </c>
      <c r="N281">
        <f t="shared" ref="N281:N292" si="176">M281*12</f>
        <v>0</v>
      </c>
      <c r="R281">
        <f t="shared" ref="R281:R292" si="177">Q281*12</f>
        <v>0</v>
      </c>
      <c r="U281">
        <f t="shared" si="161"/>
        <v>0</v>
      </c>
      <c r="V281">
        <f t="shared" si="162"/>
        <v>0</v>
      </c>
      <c r="W281">
        <f t="shared" si="163"/>
        <v>0</v>
      </c>
      <c r="X281">
        <f t="shared" si="175"/>
        <v>0</v>
      </c>
      <c r="AA281">
        <f t="shared" ref="AA281:AA344" si="178">Y281+Z281</f>
        <v>0</v>
      </c>
      <c r="AB281">
        <f t="shared" si="165"/>
        <v>0</v>
      </c>
      <c r="AC281" t="e">
        <f>(X281-AA281)/#REF!</f>
        <v>#REF!</v>
      </c>
      <c r="AE281">
        <f t="shared" si="172"/>
        <v>0</v>
      </c>
      <c r="AF281">
        <f t="shared" si="173"/>
        <v>0</v>
      </c>
    </row>
    <row r="282" spans="1:32" x14ac:dyDescent="0.25">
      <c r="A282" t="s">
        <v>76</v>
      </c>
      <c r="B282" t="s">
        <v>959</v>
      </c>
      <c r="C282" t="s">
        <v>707</v>
      </c>
      <c r="D282">
        <v>2300000</v>
      </c>
      <c r="G282">
        <v>178</v>
      </c>
      <c r="H282" t="s">
        <v>708</v>
      </c>
      <c r="J282" t="s">
        <v>709</v>
      </c>
      <c r="K282">
        <v>5000</v>
      </c>
      <c r="N282">
        <f t="shared" si="176"/>
        <v>0</v>
      </c>
      <c r="O282">
        <v>5</v>
      </c>
      <c r="P282">
        <v>9</v>
      </c>
      <c r="R282">
        <f t="shared" si="177"/>
        <v>0</v>
      </c>
      <c r="U282">
        <f t="shared" si="161"/>
        <v>0</v>
      </c>
      <c r="V282">
        <f t="shared" si="162"/>
        <v>0</v>
      </c>
      <c r="W282">
        <f t="shared" si="163"/>
        <v>0</v>
      </c>
      <c r="X282">
        <f t="shared" si="175"/>
        <v>0</v>
      </c>
      <c r="Y282">
        <v>10234</v>
      </c>
      <c r="Z282">
        <v>10000</v>
      </c>
      <c r="AA282">
        <f t="shared" si="178"/>
        <v>20234</v>
      </c>
      <c r="AB282">
        <f t="shared" si="165"/>
        <v>-8.7973913043478263E-3</v>
      </c>
      <c r="AC282" t="e">
        <f t="shared" ref="AC282:AC345" si="179">(X282-AA282)/E282</f>
        <v>#DIV/0!</v>
      </c>
      <c r="AE282">
        <f t="shared" si="172"/>
        <v>1686.1666666666667</v>
      </c>
      <c r="AF282">
        <f t="shared" si="173"/>
        <v>-1686.1666666666667</v>
      </c>
    </row>
    <row r="283" spans="1:32" x14ac:dyDescent="0.25">
      <c r="A283" t="s">
        <v>76</v>
      </c>
      <c r="B283" t="s">
        <v>959</v>
      </c>
      <c r="C283" t="s">
        <v>710</v>
      </c>
      <c r="D283">
        <v>1910000</v>
      </c>
      <c r="E283">
        <v>1550000</v>
      </c>
      <c r="F283" t="s">
        <v>711</v>
      </c>
      <c r="G283" t="s">
        <v>712</v>
      </c>
      <c r="H283" t="s">
        <v>713</v>
      </c>
      <c r="J283">
        <v>1979</v>
      </c>
      <c r="L283">
        <v>0</v>
      </c>
      <c r="N283">
        <f t="shared" si="176"/>
        <v>0</v>
      </c>
      <c r="P283">
        <v>10</v>
      </c>
      <c r="Q283">
        <f>800*10</f>
        <v>8000</v>
      </c>
      <c r="R283">
        <f t="shared" si="177"/>
        <v>96000</v>
      </c>
      <c r="U283">
        <f t="shared" si="161"/>
        <v>0</v>
      </c>
      <c r="V283">
        <f t="shared" si="162"/>
        <v>96000</v>
      </c>
      <c r="W283">
        <f t="shared" si="163"/>
        <v>8000</v>
      </c>
      <c r="X283">
        <f t="shared" si="175"/>
        <v>96000</v>
      </c>
      <c r="Y283">
        <v>7764</v>
      </c>
      <c r="Z283">
        <v>10000</v>
      </c>
      <c r="AA283">
        <f t="shared" si="178"/>
        <v>17764</v>
      </c>
      <c r="AB283">
        <f t="shared" si="165"/>
        <v>4.0961256544502618E-2</v>
      </c>
      <c r="AC283">
        <f t="shared" si="179"/>
        <v>5.0474838709677422E-2</v>
      </c>
    </row>
    <row r="284" spans="1:32" x14ac:dyDescent="0.25">
      <c r="A284" t="s">
        <v>64</v>
      </c>
      <c r="B284" t="s">
        <v>959</v>
      </c>
      <c r="C284" t="s">
        <v>714</v>
      </c>
      <c r="D284">
        <v>2300000</v>
      </c>
      <c r="E284">
        <v>1500000</v>
      </c>
      <c r="H284" t="s">
        <v>387</v>
      </c>
      <c r="L284" t="s">
        <v>715</v>
      </c>
      <c r="M284">
        <v>3500</v>
      </c>
      <c r="N284">
        <f t="shared" si="176"/>
        <v>42000</v>
      </c>
      <c r="Q284">
        <f>57600/12+T284</f>
        <v>5617</v>
      </c>
      <c r="R284">
        <f t="shared" si="177"/>
        <v>67404</v>
      </c>
      <c r="T284">
        <f>1667-850</f>
        <v>817</v>
      </c>
      <c r="U284">
        <f t="shared" si="161"/>
        <v>9804</v>
      </c>
      <c r="V284">
        <f t="shared" si="162"/>
        <v>119208</v>
      </c>
      <c r="W284">
        <f t="shared" si="163"/>
        <v>9934</v>
      </c>
      <c r="Y284">
        <v>5486</v>
      </c>
      <c r="AA284">
        <f t="shared" si="178"/>
        <v>5486</v>
      </c>
      <c r="AB284">
        <f t="shared" si="165"/>
        <v>4.9444347826086955E-2</v>
      </c>
      <c r="AC284">
        <f t="shared" si="179"/>
        <v>-3.6573333333333332E-3</v>
      </c>
      <c r="AE284">
        <f t="shared" ref="AE284:AE294" si="180">AA284/12</f>
        <v>457.16666666666669</v>
      </c>
      <c r="AF284">
        <f t="shared" ref="AF284:AF294" si="181">W284-AD284-AE284</f>
        <v>9476.8333333333339</v>
      </c>
    </row>
    <row r="285" spans="1:32" x14ac:dyDescent="0.25">
      <c r="A285" t="s">
        <v>76</v>
      </c>
      <c r="B285" t="s">
        <v>963</v>
      </c>
      <c r="C285" t="s">
        <v>716</v>
      </c>
      <c r="D285">
        <v>2100000</v>
      </c>
      <c r="F285" t="s">
        <v>717</v>
      </c>
      <c r="G285" t="s">
        <v>718</v>
      </c>
      <c r="H285" t="s">
        <v>719</v>
      </c>
      <c r="J285">
        <v>2137</v>
      </c>
      <c r="K285">
        <v>1620</v>
      </c>
      <c r="L285">
        <v>1</v>
      </c>
      <c r="N285">
        <f t="shared" si="176"/>
        <v>0</v>
      </c>
      <c r="O285">
        <v>2</v>
      </c>
      <c r="P285" t="s">
        <v>566</v>
      </c>
      <c r="R285">
        <f t="shared" si="177"/>
        <v>0</v>
      </c>
      <c r="U285">
        <f t="shared" si="161"/>
        <v>0</v>
      </c>
      <c r="V285">
        <f t="shared" si="162"/>
        <v>0</v>
      </c>
      <c r="W285">
        <f t="shared" si="163"/>
        <v>0</v>
      </c>
      <c r="X285">
        <f t="shared" ref="X285:X292" si="182">W285*12</f>
        <v>0</v>
      </c>
      <c r="Y285">
        <v>2035</v>
      </c>
      <c r="Z285">
        <v>10000</v>
      </c>
      <c r="AA285">
        <f t="shared" si="178"/>
        <v>12035</v>
      </c>
      <c r="AB285">
        <f t="shared" si="165"/>
        <v>-5.7309523809523808E-3</v>
      </c>
      <c r="AC285" t="e">
        <f t="shared" si="179"/>
        <v>#DIV/0!</v>
      </c>
      <c r="AE285">
        <f t="shared" si="180"/>
        <v>1002.9166666666666</v>
      </c>
      <c r="AF285">
        <f t="shared" si="181"/>
        <v>-1002.9166666666666</v>
      </c>
    </row>
    <row r="286" spans="1:32" x14ac:dyDescent="0.25">
      <c r="B286" t="s">
        <v>959</v>
      </c>
      <c r="C286" t="s">
        <v>720</v>
      </c>
      <c r="D286">
        <v>2000000</v>
      </c>
      <c r="E286" t="s">
        <v>721</v>
      </c>
      <c r="G286">
        <v>39</v>
      </c>
      <c r="H286" t="s">
        <v>722</v>
      </c>
      <c r="K286">
        <v>2528</v>
      </c>
      <c r="N286">
        <f t="shared" si="176"/>
        <v>0</v>
      </c>
      <c r="O286">
        <v>3</v>
      </c>
      <c r="P286">
        <v>6</v>
      </c>
      <c r="Q286">
        <f>2750*3</f>
        <v>8250</v>
      </c>
      <c r="R286">
        <f t="shared" si="177"/>
        <v>99000</v>
      </c>
      <c r="U286">
        <f t="shared" si="161"/>
        <v>0</v>
      </c>
      <c r="V286">
        <f t="shared" si="162"/>
        <v>99000</v>
      </c>
      <c r="W286">
        <f t="shared" si="163"/>
        <v>8250</v>
      </c>
      <c r="X286">
        <f t="shared" si="182"/>
        <v>99000</v>
      </c>
      <c r="Y286">
        <v>3409</v>
      </c>
      <c r="Z286">
        <v>10000</v>
      </c>
      <c r="AA286">
        <f t="shared" si="178"/>
        <v>13409</v>
      </c>
      <c r="AB286">
        <f t="shared" si="165"/>
        <v>4.27955E-2</v>
      </c>
      <c r="AC286" t="e">
        <f t="shared" si="179"/>
        <v>#VALUE!</v>
      </c>
      <c r="AE286">
        <f t="shared" si="180"/>
        <v>1117.4166666666667</v>
      </c>
      <c r="AF286">
        <f t="shared" si="181"/>
        <v>7132.583333333333</v>
      </c>
    </row>
    <row r="287" spans="1:32" x14ac:dyDescent="0.25">
      <c r="B287" t="s">
        <v>959</v>
      </c>
      <c r="C287" t="s">
        <v>641</v>
      </c>
      <c r="D287">
        <v>1098000</v>
      </c>
      <c r="N287">
        <f t="shared" si="176"/>
        <v>0</v>
      </c>
      <c r="R287">
        <f t="shared" si="177"/>
        <v>0</v>
      </c>
      <c r="U287">
        <f t="shared" si="161"/>
        <v>0</v>
      </c>
      <c r="V287">
        <f t="shared" si="162"/>
        <v>0</v>
      </c>
      <c r="W287">
        <f t="shared" si="163"/>
        <v>0</v>
      </c>
      <c r="X287">
        <f t="shared" si="182"/>
        <v>0</v>
      </c>
      <c r="Z287">
        <v>10000</v>
      </c>
      <c r="AA287">
        <f t="shared" si="178"/>
        <v>10000</v>
      </c>
      <c r="AB287">
        <f t="shared" si="165"/>
        <v>-9.1074681238615673E-3</v>
      </c>
      <c r="AC287" t="e">
        <f t="shared" si="179"/>
        <v>#DIV/0!</v>
      </c>
      <c r="AE287">
        <f t="shared" si="180"/>
        <v>833.33333333333337</v>
      </c>
      <c r="AF287">
        <f t="shared" si="181"/>
        <v>-833.33333333333337</v>
      </c>
    </row>
    <row r="288" spans="1:32" x14ac:dyDescent="0.25">
      <c r="B288" t="s">
        <v>963</v>
      </c>
      <c r="C288" t="s">
        <v>723</v>
      </c>
      <c r="D288">
        <v>1600000</v>
      </c>
      <c r="N288">
        <f t="shared" si="176"/>
        <v>0</v>
      </c>
      <c r="O288">
        <v>3</v>
      </c>
      <c r="R288">
        <f t="shared" si="177"/>
        <v>0</v>
      </c>
      <c r="U288">
        <f t="shared" si="161"/>
        <v>0</v>
      </c>
      <c r="V288">
        <f t="shared" si="162"/>
        <v>0</v>
      </c>
      <c r="W288">
        <f t="shared" si="163"/>
        <v>0</v>
      </c>
      <c r="X288">
        <f t="shared" si="182"/>
        <v>0</v>
      </c>
      <c r="Y288">
        <v>8000</v>
      </c>
      <c r="Z288">
        <v>10000</v>
      </c>
      <c r="AA288">
        <f t="shared" si="178"/>
        <v>18000</v>
      </c>
      <c r="AB288">
        <f t="shared" si="165"/>
        <v>-1.125E-2</v>
      </c>
      <c r="AC288" t="e">
        <f t="shared" si="179"/>
        <v>#DIV/0!</v>
      </c>
      <c r="AE288">
        <f t="shared" si="180"/>
        <v>1500</v>
      </c>
      <c r="AF288">
        <f t="shared" si="181"/>
        <v>-1500</v>
      </c>
    </row>
    <row r="289" spans="1:32" x14ac:dyDescent="0.25">
      <c r="B289" t="s">
        <v>963</v>
      </c>
      <c r="C289" t="s">
        <v>724</v>
      </c>
      <c r="D289">
        <v>1450000</v>
      </c>
      <c r="G289" t="s">
        <v>725</v>
      </c>
      <c r="H289" t="s">
        <v>726</v>
      </c>
      <c r="K289">
        <v>1870</v>
      </c>
      <c r="N289">
        <f t="shared" si="176"/>
        <v>0</v>
      </c>
      <c r="O289">
        <v>2</v>
      </c>
      <c r="P289">
        <v>5</v>
      </c>
      <c r="R289">
        <f t="shared" si="177"/>
        <v>0</v>
      </c>
      <c r="U289">
        <f t="shared" si="161"/>
        <v>0</v>
      </c>
      <c r="V289">
        <f t="shared" si="162"/>
        <v>0</v>
      </c>
      <c r="W289">
        <f t="shared" si="163"/>
        <v>0</v>
      </c>
      <c r="X289">
        <f t="shared" si="182"/>
        <v>0</v>
      </c>
      <c r="Z289">
        <v>10000</v>
      </c>
      <c r="AA289">
        <f t="shared" si="178"/>
        <v>10000</v>
      </c>
      <c r="AB289">
        <f t="shared" si="165"/>
        <v>-6.8965517241379309E-3</v>
      </c>
      <c r="AC289" t="e">
        <f t="shared" si="179"/>
        <v>#DIV/0!</v>
      </c>
      <c r="AE289">
        <f t="shared" si="180"/>
        <v>833.33333333333337</v>
      </c>
      <c r="AF289">
        <f t="shared" si="181"/>
        <v>-833.33333333333337</v>
      </c>
    </row>
    <row r="290" spans="1:32" x14ac:dyDescent="0.25">
      <c r="A290" t="s">
        <v>76</v>
      </c>
      <c r="B290" t="s">
        <v>959</v>
      </c>
      <c r="C290" t="s">
        <v>727</v>
      </c>
      <c r="D290">
        <v>1995000</v>
      </c>
      <c r="G290" t="s">
        <v>728</v>
      </c>
      <c r="H290" t="s">
        <v>729</v>
      </c>
      <c r="N290">
        <f t="shared" si="176"/>
        <v>0</v>
      </c>
      <c r="O290">
        <v>3</v>
      </c>
      <c r="R290">
        <f t="shared" si="177"/>
        <v>0</v>
      </c>
      <c r="U290">
        <f t="shared" si="161"/>
        <v>0</v>
      </c>
      <c r="V290">
        <f t="shared" si="162"/>
        <v>0</v>
      </c>
      <c r="W290">
        <f t="shared" si="163"/>
        <v>0</v>
      </c>
      <c r="X290">
        <f t="shared" si="182"/>
        <v>0</v>
      </c>
      <c r="Y290">
        <v>11600</v>
      </c>
      <c r="Z290">
        <v>10000</v>
      </c>
      <c r="AA290">
        <f t="shared" si="178"/>
        <v>21600</v>
      </c>
      <c r="AB290">
        <f t="shared" si="165"/>
        <v>-1.0827067669172932E-2</v>
      </c>
      <c r="AC290" t="e">
        <f t="shared" si="179"/>
        <v>#DIV/0!</v>
      </c>
      <c r="AE290">
        <f t="shared" si="180"/>
        <v>1800</v>
      </c>
      <c r="AF290">
        <f t="shared" si="181"/>
        <v>-1800</v>
      </c>
    </row>
    <row r="291" spans="1:32" x14ac:dyDescent="0.25">
      <c r="B291" t="s">
        <v>959</v>
      </c>
      <c r="C291" t="s">
        <v>730</v>
      </c>
      <c r="D291">
        <v>2190000</v>
      </c>
      <c r="G291">
        <v>44317</v>
      </c>
      <c r="H291" t="s">
        <v>731</v>
      </c>
      <c r="L291">
        <v>1</v>
      </c>
      <c r="N291">
        <f t="shared" si="176"/>
        <v>0</v>
      </c>
      <c r="O291">
        <v>2</v>
      </c>
      <c r="R291">
        <f t="shared" si="177"/>
        <v>0</v>
      </c>
      <c r="U291">
        <f t="shared" si="161"/>
        <v>0</v>
      </c>
      <c r="V291">
        <f t="shared" si="162"/>
        <v>0</v>
      </c>
      <c r="W291">
        <f t="shared" si="163"/>
        <v>0</v>
      </c>
      <c r="X291">
        <f t="shared" si="182"/>
        <v>0</v>
      </c>
      <c r="Z291">
        <v>10000</v>
      </c>
      <c r="AA291">
        <f t="shared" si="178"/>
        <v>10000</v>
      </c>
      <c r="AB291">
        <f t="shared" si="165"/>
        <v>-4.5662100456621002E-3</v>
      </c>
      <c r="AC291" t="e">
        <f t="shared" si="179"/>
        <v>#DIV/0!</v>
      </c>
      <c r="AE291">
        <f t="shared" si="180"/>
        <v>833.33333333333337</v>
      </c>
      <c r="AF291">
        <f t="shared" si="181"/>
        <v>-833.33333333333337</v>
      </c>
    </row>
    <row r="292" spans="1:32" x14ac:dyDescent="0.25">
      <c r="A292" t="s">
        <v>64</v>
      </c>
      <c r="B292" t="s">
        <v>980</v>
      </c>
      <c r="C292" t="s">
        <v>732</v>
      </c>
      <c r="D292">
        <v>2100000</v>
      </c>
      <c r="H292" t="s">
        <v>733</v>
      </c>
      <c r="I292" t="s">
        <v>734</v>
      </c>
      <c r="L292">
        <v>2</v>
      </c>
      <c r="M292">
        <f>2488+2026</f>
        <v>4514</v>
      </c>
      <c r="N292">
        <f t="shared" si="176"/>
        <v>54168</v>
      </c>
      <c r="O292">
        <v>4</v>
      </c>
      <c r="P292">
        <v>8</v>
      </c>
      <c r="Q292">
        <f>1750+950+1250+1250</f>
        <v>5200</v>
      </c>
      <c r="R292">
        <f t="shared" si="177"/>
        <v>62400</v>
      </c>
      <c r="U292">
        <f t="shared" si="161"/>
        <v>0</v>
      </c>
      <c r="V292">
        <f t="shared" si="162"/>
        <v>116568</v>
      </c>
      <c r="W292">
        <f t="shared" si="163"/>
        <v>9714</v>
      </c>
      <c r="X292">
        <f t="shared" si="182"/>
        <v>116568</v>
      </c>
      <c r="Y292">
        <v>4864</v>
      </c>
      <c r="Z292">
        <f>8715+2500</f>
        <v>11215</v>
      </c>
      <c r="AA292">
        <f t="shared" si="178"/>
        <v>16079</v>
      </c>
      <c r="AB292">
        <f t="shared" si="165"/>
        <v>4.7851904761904762E-2</v>
      </c>
      <c r="AC292" t="e">
        <f t="shared" si="179"/>
        <v>#DIV/0!</v>
      </c>
      <c r="AD292">
        <v>6963</v>
      </c>
      <c r="AE292">
        <f t="shared" si="180"/>
        <v>1339.9166666666667</v>
      </c>
      <c r="AF292">
        <f t="shared" si="181"/>
        <v>1411.0833333333333</v>
      </c>
    </row>
    <row r="293" spans="1:32" x14ac:dyDescent="0.25">
      <c r="A293" t="s">
        <v>64</v>
      </c>
      <c r="B293" t="s">
        <v>959</v>
      </c>
      <c r="C293" t="s">
        <v>735</v>
      </c>
      <c r="D293">
        <v>2150000</v>
      </c>
      <c r="H293" t="s">
        <v>736</v>
      </c>
      <c r="I293" t="s">
        <v>737</v>
      </c>
      <c r="J293" t="s">
        <v>542</v>
      </c>
      <c r="K293" t="s">
        <v>703</v>
      </c>
      <c r="L293" t="s">
        <v>738</v>
      </c>
      <c r="O293" t="s">
        <v>739</v>
      </c>
      <c r="U293">
        <f t="shared" si="161"/>
        <v>0</v>
      </c>
      <c r="V293">
        <f t="shared" si="162"/>
        <v>0</v>
      </c>
      <c r="W293">
        <f t="shared" si="163"/>
        <v>0</v>
      </c>
      <c r="AA293">
        <f t="shared" si="178"/>
        <v>0</v>
      </c>
      <c r="AB293">
        <f t="shared" si="165"/>
        <v>0</v>
      </c>
      <c r="AC293" t="e">
        <f t="shared" si="179"/>
        <v>#DIV/0!</v>
      </c>
      <c r="AD293">
        <v>7181</v>
      </c>
      <c r="AE293">
        <f t="shared" si="180"/>
        <v>0</v>
      </c>
      <c r="AF293">
        <f t="shared" si="181"/>
        <v>-7181</v>
      </c>
    </row>
    <row r="294" spans="1:32" x14ac:dyDescent="0.25">
      <c r="A294" t="s">
        <v>76</v>
      </c>
      <c r="B294" t="s">
        <v>959</v>
      </c>
      <c r="C294" t="s">
        <v>740</v>
      </c>
      <c r="D294">
        <v>1750000</v>
      </c>
      <c r="H294" t="s">
        <v>741</v>
      </c>
      <c r="N294">
        <f>M294*12</f>
        <v>0</v>
      </c>
      <c r="O294">
        <v>2</v>
      </c>
      <c r="P294">
        <v>6</v>
      </c>
      <c r="Q294">
        <f>4500+2000</f>
        <v>6500</v>
      </c>
      <c r="R294">
        <f>Q294*12</f>
        <v>78000</v>
      </c>
      <c r="U294">
        <f t="shared" si="161"/>
        <v>0</v>
      </c>
      <c r="V294">
        <f t="shared" si="162"/>
        <v>78000</v>
      </c>
      <c r="W294">
        <f t="shared" si="163"/>
        <v>6500</v>
      </c>
      <c r="X294">
        <f t="shared" ref="X294:X300" si="183">W294*12</f>
        <v>78000</v>
      </c>
      <c r="Y294">
        <v>3938</v>
      </c>
      <c r="Z294">
        <v>10000</v>
      </c>
      <c r="AA294">
        <f t="shared" si="178"/>
        <v>13938</v>
      </c>
      <c r="AB294">
        <f t="shared" si="165"/>
        <v>3.6606857142857142E-2</v>
      </c>
      <c r="AC294" t="e">
        <f t="shared" si="179"/>
        <v>#DIV/0!</v>
      </c>
      <c r="AD294">
        <v>5440</v>
      </c>
      <c r="AE294">
        <f t="shared" si="180"/>
        <v>1161.5</v>
      </c>
      <c r="AF294">
        <f t="shared" si="181"/>
        <v>-101.5</v>
      </c>
    </row>
    <row r="295" spans="1:32" x14ac:dyDescent="0.25">
      <c r="A295" t="s">
        <v>76</v>
      </c>
      <c r="B295" t="s">
        <v>959</v>
      </c>
      <c r="C295" t="s">
        <v>743</v>
      </c>
      <c r="D295">
        <v>2200000</v>
      </c>
      <c r="E295">
        <v>1750000</v>
      </c>
      <c r="F295" t="s">
        <v>744</v>
      </c>
      <c r="G295" t="s">
        <v>745</v>
      </c>
      <c r="H295" t="s">
        <v>746</v>
      </c>
      <c r="J295">
        <v>1424</v>
      </c>
      <c r="K295">
        <v>2820</v>
      </c>
      <c r="L295">
        <v>0</v>
      </c>
      <c r="N295">
        <f>M295*12</f>
        <v>0</v>
      </c>
      <c r="O295">
        <v>3</v>
      </c>
      <c r="P295">
        <v>8</v>
      </c>
      <c r="Q295">
        <f>3000+3000+2500</f>
        <v>8500</v>
      </c>
      <c r="R295">
        <f>Q295*12</f>
        <v>102000</v>
      </c>
      <c r="U295">
        <f t="shared" si="161"/>
        <v>0</v>
      </c>
      <c r="V295">
        <f t="shared" si="162"/>
        <v>102000</v>
      </c>
      <c r="W295">
        <f t="shared" si="163"/>
        <v>8500</v>
      </c>
      <c r="X295">
        <f t="shared" si="183"/>
        <v>102000</v>
      </c>
      <c r="Y295">
        <v>4706</v>
      </c>
      <c r="Z295">
        <v>10000</v>
      </c>
      <c r="AA295">
        <f t="shared" si="178"/>
        <v>14706</v>
      </c>
      <c r="AB295">
        <f t="shared" si="165"/>
        <v>3.9679090909090907E-2</v>
      </c>
      <c r="AC295">
        <f t="shared" si="179"/>
        <v>4.9882285714285712E-2</v>
      </c>
    </row>
    <row r="296" spans="1:32" x14ac:dyDescent="0.25">
      <c r="A296" t="s">
        <v>76</v>
      </c>
      <c r="B296" t="s">
        <v>959</v>
      </c>
      <c r="C296" t="s">
        <v>747</v>
      </c>
      <c r="D296">
        <v>2250000</v>
      </c>
      <c r="E296">
        <v>2200000</v>
      </c>
      <c r="F296" t="s">
        <v>627</v>
      </c>
      <c r="H296" t="s">
        <v>628</v>
      </c>
      <c r="J296">
        <v>2500</v>
      </c>
      <c r="K296">
        <v>5600</v>
      </c>
      <c r="L296">
        <v>1</v>
      </c>
      <c r="M296">
        <v>5000</v>
      </c>
      <c r="N296">
        <f>M296*12</f>
        <v>60000</v>
      </c>
      <c r="O296">
        <v>2</v>
      </c>
      <c r="P296">
        <v>6</v>
      </c>
      <c r="Q296">
        <v>6300</v>
      </c>
      <c r="R296">
        <f>Q296*12</f>
        <v>75600</v>
      </c>
      <c r="U296">
        <f t="shared" si="161"/>
        <v>0</v>
      </c>
      <c r="V296">
        <f t="shared" si="162"/>
        <v>135600</v>
      </c>
      <c r="W296">
        <f t="shared" si="163"/>
        <v>11300</v>
      </c>
      <c r="X296">
        <f t="shared" si="183"/>
        <v>135600</v>
      </c>
      <c r="Y296">
        <v>5056</v>
      </c>
      <c r="Z296">
        <v>10000</v>
      </c>
      <c r="AA296">
        <f t="shared" si="178"/>
        <v>15056</v>
      </c>
      <c r="AB296">
        <f t="shared" si="165"/>
        <v>5.3575111111111108E-2</v>
      </c>
      <c r="AC296">
        <f t="shared" si="179"/>
        <v>5.4792727272727271E-2</v>
      </c>
      <c r="AE296">
        <f t="shared" ref="AE296:AE356" si="184">AA296/12</f>
        <v>1254.6666666666667</v>
      </c>
      <c r="AF296">
        <f t="shared" ref="AF296:AF356" si="185">W296-AD296-AE296</f>
        <v>10045.333333333334</v>
      </c>
    </row>
    <row r="297" spans="1:32" x14ac:dyDescent="0.25">
      <c r="A297" t="s">
        <v>388</v>
      </c>
      <c r="B297" t="s">
        <v>959</v>
      </c>
      <c r="C297" t="s">
        <v>748</v>
      </c>
      <c r="D297">
        <v>1185000</v>
      </c>
      <c r="F297" t="s">
        <v>749</v>
      </c>
      <c r="G297" t="s">
        <v>750</v>
      </c>
      <c r="H297" t="s">
        <v>751</v>
      </c>
      <c r="I297" t="s">
        <v>752</v>
      </c>
      <c r="J297">
        <v>2178</v>
      </c>
      <c r="K297">
        <v>3040</v>
      </c>
      <c r="N297">
        <f>M297*12</f>
        <v>0</v>
      </c>
      <c r="O297">
        <v>2</v>
      </c>
      <c r="P297">
        <v>5</v>
      </c>
      <c r="R297">
        <f>Q297*12</f>
        <v>0</v>
      </c>
      <c r="U297">
        <f t="shared" si="161"/>
        <v>0</v>
      </c>
      <c r="V297">
        <f t="shared" si="162"/>
        <v>0</v>
      </c>
      <c r="W297">
        <f t="shared" si="163"/>
        <v>0</v>
      </c>
      <c r="X297">
        <f t="shared" si="183"/>
        <v>0</v>
      </c>
      <c r="Y297">
        <v>3600</v>
      </c>
      <c r="AA297">
        <f t="shared" si="178"/>
        <v>3600</v>
      </c>
      <c r="AB297">
        <f t="shared" si="165"/>
        <v>-3.0379746835443038E-3</v>
      </c>
      <c r="AC297" t="e">
        <f t="shared" si="179"/>
        <v>#DIV/0!</v>
      </c>
      <c r="AE297">
        <f t="shared" si="184"/>
        <v>300</v>
      </c>
      <c r="AF297">
        <f t="shared" si="185"/>
        <v>-300</v>
      </c>
    </row>
    <row r="298" spans="1:32" x14ac:dyDescent="0.25">
      <c r="B298" t="s">
        <v>959</v>
      </c>
      <c r="C298" t="s">
        <v>753</v>
      </c>
      <c r="D298">
        <v>2200000</v>
      </c>
      <c r="G298">
        <v>44287</v>
      </c>
      <c r="H298" t="s">
        <v>754</v>
      </c>
      <c r="I298" t="s">
        <v>755</v>
      </c>
      <c r="J298">
        <v>2178</v>
      </c>
      <c r="K298">
        <v>2132</v>
      </c>
      <c r="N298">
        <f>M298*12</f>
        <v>0</v>
      </c>
      <c r="O298">
        <v>3</v>
      </c>
      <c r="P298">
        <v>6</v>
      </c>
      <c r="Q298">
        <f>1800+1800+1850</f>
        <v>5450</v>
      </c>
      <c r="R298">
        <f t="shared" ref="R298:R304" si="186">Q298*12</f>
        <v>65400</v>
      </c>
      <c r="U298">
        <f t="shared" si="161"/>
        <v>0</v>
      </c>
      <c r="V298">
        <f t="shared" si="162"/>
        <v>65400</v>
      </c>
      <c r="W298">
        <f t="shared" si="163"/>
        <v>5450</v>
      </c>
      <c r="X298">
        <f t="shared" si="183"/>
        <v>65400</v>
      </c>
      <c r="Y298">
        <v>4600</v>
      </c>
      <c r="Z298">
        <v>10000</v>
      </c>
      <c r="AA298">
        <f t="shared" si="178"/>
        <v>14600</v>
      </c>
      <c r="AB298">
        <f t="shared" si="165"/>
        <v>2.3090909090909092E-2</v>
      </c>
      <c r="AC298" t="e">
        <f t="shared" si="179"/>
        <v>#DIV/0!</v>
      </c>
      <c r="AE298">
        <f t="shared" si="184"/>
        <v>1216.6666666666667</v>
      </c>
      <c r="AF298">
        <f t="shared" si="185"/>
        <v>4233.333333333333</v>
      </c>
    </row>
    <row r="299" spans="1:32" x14ac:dyDescent="0.25">
      <c r="A299" t="s">
        <v>64</v>
      </c>
      <c r="B299" t="s">
        <v>959</v>
      </c>
      <c r="C299" t="s">
        <v>756</v>
      </c>
      <c r="D299">
        <v>2000000</v>
      </c>
      <c r="E299">
        <v>1650000</v>
      </c>
      <c r="F299" t="s">
        <v>757</v>
      </c>
      <c r="H299" t="s">
        <v>758</v>
      </c>
      <c r="J299" t="s">
        <v>230</v>
      </c>
      <c r="K299">
        <v>3180</v>
      </c>
      <c r="L299">
        <v>0</v>
      </c>
      <c r="O299">
        <v>3</v>
      </c>
      <c r="P299">
        <v>6</v>
      </c>
      <c r="Q299">
        <f>3000*3</f>
        <v>9000</v>
      </c>
      <c r="R299">
        <f t="shared" si="186"/>
        <v>108000</v>
      </c>
      <c r="U299">
        <f t="shared" si="161"/>
        <v>0</v>
      </c>
      <c r="V299">
        <f t="shared" si="162"/>
        <v>108000</v>
      </c>
      <c r="W299">
        <f t="shared" si="163"/>
        <v>9000</v>
      </c>
      <c r="X299">
        <f t="shared" si="183"/>
        <v>108000</v>
      </c>
      <c r="Y299">
        <v>12500</v>
      </c>
      <c r="Z299">
        <v>10000</v>
      </c>
      <c r="AA299">
        <f t="shared" si="178"/>
        <v>22500</v>
      </c>
      <c r="AB299">
        <f t="shared" si="165"/>
        <v>4.2750000000000003E-2</v>
      </c>
      <c r="AC299">
        <f t="shared" si="179"/>
        <v>5.1818181818181819E-2</v>
      </c>
      <c r="AE299">
        <f t="shared" si="184"/>
        <v>1875</v>
      </c>
      <c r="AF299">
        <f t="shared" si="185"/>
        <v>7125</v>
      </c>
    </row>
    <row r="300" spans="1:32" x14ac:dyDescent="0.25">
      <c r="A300" t="s">
        <v>76</v>
      </c>
      <c r="B300" t="s">
        <v>963</v>
      </c>
      <c r="C300" t="s">
        <v>759</v>
      </c>
      <c r="D300">
        <v>2000000</v>
      </c>
      <c r="E300" t="s">
        <v>760</v>
      </c>
      <c r="G300" t="s">
        <v>761</v>
      </c>
      <c r="H300" t="s">
        <v>762</v>
      </c>
      <c r="I300" t="s">
        <v>763</v>
      </c>
      <c r="N300">
        <f>M300*12</f>
        <v>0</v>
      </c>
      <c r="O300">
        <v>5</v>
      </c>
      <c r="P300">
        <v>10</v>
      </c>
      <c r="Q300">
        <v>10558</v>
      </c>
      <c r="R300">
        <f t="shared" si="186"/>
        <v>126696</v>
      </c>
      <c r="U300">
        <f t="shared" si="161"/>
        <v>0</v>
      </c>
      <c r="V300">
        <f t="shared" si="162"/>
        <v>126696</v>
      </c>
      <c r="W300">
        <f t="shared" si="163"/>
        <v>10558</v>
      </c>
      <c r="X300">
        <f t="shared" si="183"/>
        <v>126696</v>
      </c>
      <c r="Z300">
        <v>10000</v>
      </c>
      <c r="AA300">
        <f t="shared" si="178"/>
        <v>10000</v>
      </c>
      <c r="AB300">
        <f t="shared" si="165"/>
        <v>5.8347999999999997E-2</v>
      </c>
      <c r="AC300" t="e">
        <f t="shared" si="179"/>
        <v>#VALUE!</v>
      </c>
      <c r="AE300">
        <f t="shared" si="184"/>
        <v>833.33333333333337</v>
      </c>
      <c r="AF300">
        <f t="shared" si="185"/>
        <v>9724.6666666666661</v>
      </c>
    </row>
    <row r="301" spans="1:32" ht="15.75" customHeight="1" x14ac:dyDescent="0.25">
      <c r="A301" t="s">
        <v>76</v>
      </c>
      <c r="B301" t="s">
        <v>959</v>
      </c>
      <c r="C301" t="s">
        <v>765</v>
      </c>
      <c r="D301">
        <v>2050000</v>
      </c>
      <c r="E301" t="s">
        <v>766</v>
      </c>
      <c r="G301" t="s">
        <v>767</v>
      </c>
      <c r="H301" t="s">
        <v>768</v>
      </c>
      <c r="J301" t="s">
        <v>230</v>
      </c>
      <c r="K301" t="s">
        <v>769</v>
      </c>
      <c r="N301">
        <f>M301*12</f>
        <v>0</v>
      </c>
      <c r="O301">
        <v>3</v>
      </c>
      <c r="P301">
        <v>6</v>
      </c>
      <c r="Q301">
        <v>9000</v>
      </c>
      <c r="R301">
        <f t="shared" si="186"/>
        <v>108000</v>
      </c>
      <c r="U301">
        <f t="shared" si="161"/>
        <v>0</v>
      </c>
      <c r="V301">
        <f t="shared" si="162"/>
        <v>108000</v>
      </c>
      <c r="W301">
        <f t="shared" si="163"/>
        <v>9000</v>
      </c>
      <c r="X301">
        <f>W301*12</f>
        <v>108000</v>
      </c>
      <c r="Y301">
        <v>6158</v>
      </c>
      <c r="Z301">
        <v>10000</v>
      </c>
      <c r="AA301">
        <f t="shared" si="178"/>
        <v>16158</v>
      </c>
      <c r="AB301">
        <f t="shared" si="165"/>
        <v>4.48009756097561E-2</v>
      </c>
      <c r="AC301" t="e">
        <f t="shared" si="179"/>
        <v>#VALUE!</v>
      </c>
      <c r="AE301">
        <f t="shared" si="184"/>
        <v>1346.5</v>
      </c>
      <c r="AF301">
        <f t="shared" si="185"/>
        <v>7653.5</v>
      </c>
    </row>
    <row r="302" spans="1:32" x14ac:dyDescent="0.25">
      <c r="A302" t="s">
        <v>76</v>
      </c>
      <c r="B302" t="s">
        <v>963</v>
      </c>
      <c r="C302" t="s">
        <v>771</v>
      </c>
      <c r="D302">
        <v>1150000</v>
      </c>
      <c r="H302" t="s">
        <v>772</v>
      </c>
      <c r="I302" t="s">
        <v>773</v>
      </c>
      <c r="L302">
        <v>1</v>
      </c>
      <c r="M302">
        <v>3575</v>
      </c>
      <c r="N302">
        <f>M302*12</f>
        <v>42900</v>
      </c>
      <c r="O302">
        <v>1</v>
      </c>
      <c r="P302">
        <v>3</v>
      </c>
      <c r="Q302">
        <v>2300</v>
      </c>
      <c r="R302">
        <f t="shared" si="186"/>
        <v>27600</v>
      </c>
      <c r="U302">
        <f t="shared" si="161"/>
        <v>0</v>
      </c>
      <c r="V302">
        <f t="shared" si="162"/>
        <v>70500</v>
      </c>
      <c r="W302">
        <f t="shared" si="163"/>
        <v>5875</v>
      </c>
      <c r="X302">
        <f>W302*12</f>
        <v>70500</v>
      </c>
      <c r="Y302">
        <f>683*12</f>
        <v>8196</v>
      </c>
      <c r="Z302">
        <v>15626</v>
      </c>
      <c r="AA302">
        <f t="shared" si="178"/>
        <v>23822</v>
      </c>
      <c r="AB302">
        <f t="shared" si="165"/>
        <v>4.0589565217391307E-2</v>
      </c>
      <c r="AC302" t="e">
        <f t="shared" si="179"/>
        <v>#DIV/0!</v>
      </c>
      <c r="AD302">
        <v>2829</v>
      </c>
      <c r="AE302">
        <f t="shared" si="184"/>
        <v>1985.1666666666667</v>
      </c>
      <c r="AF302">
        <f t="shared" si="185"/>
        <v>1060.8333333333333</v>
      </c>
    </row>
    <row r="303" spans="1:32" x14ac:dyDescent="0.25">
      <c r="B303" t="s">
        <v>963</v>
      </c>
      <c r="C303" t="s">
        <v>774</v>
      </c>
      <c r="D303">
        <v>1250000</v>
      </c>
      <c r="N303">
        <f>M303*12</f>
        <v>0</v>
      </c>
      <c r="Q303">
        <v>8500</v>
      </c>
      <c r="R303">
        <f t="shared" si="186"/>
        <v>102000</v>
      </c>
      <c r="U303">
        <f t="shared" si="161"/>
        <v>0</v>
      </c>
      <c r="V303">
        <f t="shared" si="162"/>
        <v>102000</v>
      </c>
      <c r="W303">
        <f t="shared" si="163"/>
        <v>8500</v>
      </c>
      <c r="X303">
        <f>W303*12</f>
        <v>102000</v>
      </c>
      <c r="Y303">
        <v>10000</v>
      </c>
      <c r="Z303">
        <v>10000</v>
      </c>
      <c r="AA303">
        <f t="shared" si="178"/>
        <v>20000</v>
      </c>
      <c r="AB303">
        <f t="shared" si="165"/>
        <v>6.5600000000000006E-2</v>
      </c>
      <c r="AC303" t="e">
        <f t="shared" si="179"/>
        <v>#DIV/0!</v>
      </c>
      <c r="AE303">
        <f t="shared" si="184"/>
        <v>1666.6666666666667</v>
      </c>
      <c r="AF303">
        <f t="shared" si="185"/>
        <v>6833.333333333333</v>
      </c>
    </row>
    <row r="304" spans="1:32" x14ac:dyDescent="0.25">
      <c r="A304" t="s">
        <v>775</v>
      </c>
      <c r="B304" t="s">
        <v>963</v>
      </c>
      <c r="C304" t="s">
        <v>776</v>
      </c>
      <c r="D304">
        <v>1800000</v>
      </c>
      <c r="I304" t="s">
        <v>773</v>
      </c>
      <c r="N304">
        <f>M304*12</f>
        <v>0</v>
      </c>
      <c r="R304">
        <f t="shared" si="186"/>
        <v>0</v>
      </c>
      <c r="U304">
        <f t="shared" si="161"/>
        <v>0</v>
      </c>
      <c r="V304">
        <f t="shared" si="162"/>
        <v>0</v>
      </c>
      <c r="W304">
        <f t="shared" si="163"/>
        <v>0</v>
      </c>
      <c r="X304">
        <f>W304*12</f>
        <v>0</v>
      </c>
      <c r="Y304">
        <v>14260</v>
      </c>
      <c r="Z304">
        <v>10000</v>
      </c>
      <c r="AA304">
        <f t="shared" si="178"/>
        <v>24260</v>
      </c>
      <c r="AB304">
        <f t="shared" si="165"/>
        <v>-1.3477777777777778E-2</v>
      </c>
      <c r="AC304" t="e">
        <f t="shared" si="179"/>
        <v>#DIV/0!</v>
      </c>
      <c r="AE304">
        <f t="shared" si="184"/>
        <v>2021.6666666666667</v>
      </c>
      <c r="AF304">
        <f t="shared" si="185"/>
        <v>-2021.6666666666667</v>
      </c>
    </row>
    <row r="305" spans="1:32" x14ac:dyDescent="0.25">
      <c r="A305" t="s">
        <v>64</v>
      </c>
      <c r="B305" t="s">
        <v>963</v>
      </c>
      <c r="C305" t="s">
        <v>777</v>
      </c>
      <c r="D305">
        <v>1988000</v>
      </c>
      <c r="G305" t="s">
        <v>778</v>
      </c>
      <c r="H305" t="s">
        <v>779</v>
      </c>
      <c r="L305">
        <v>1</v>
      </c>
      <c r="O305">
        <v>4</v>
      </c>
      <c r="U305">
        <f t="shared" si="161"/>
        <v>0</v>
      </c>
      <c r="V305">
        <f t="shared" si="162"/>
        <v>0</v>
      </c>
      <c r="W305">
        <f t="shared" si="163"/>
        <v>0</v>
      </c>
      <c r="X305">
        <f>W305*12</f>
        <v>0</v>
      </c>
      <c r="AA305">
        <f t="shared" si="178"/>
        <v>0</v>
      </c>
      <c r="AB305">
        <f t="shared" si="165"/>
        <v>0</v>
      </c>
      <c r="AC305" t="e">
        <f t="shared" si="179"/>
        <v>#DIV/0!</v>
      </c>
      <c r="AF305">
        <f>W305-AD305-AE305</f>
        <v>0</v>
      </c>
    </row>
    <row r="306" spans="1:32" x14ac:dyDescent="0.25">
      <c r="A306" t="s">
        <v>64</v>
      </c>
      <c r="B306" t="s">
        <v>963</v>
      </c>
      <c r="C306" t="s">
        <v>780</v>
      </c>
      <c r="D306">
        <v>2100000</v>
      </c>
      <c r="H306" t="s">
        <v>781</v>
      </c>
      <c r="L306">
        <v>1</v>
      </c>
      <c r="O306">
        <v>2</v>
      </c>
      <c r="S306">
        <v>2</v>
      </c>
      <c r="U306">
        <f t="shared" si="161"/>
        <v>0</v>
      </c>
      <c r="V306">
        <f t="shared" si="162"/>
        <v>0</v>
      </c>
      <c r="W306">
        <f t="shared" si="163"/>
        <v>0</v>
      </c>
      <c r="X306">
        <v>15000</v>
      </c>
      <c r="Y306">
        <v>11000</v>
      </c>
      <c r="AA306">
        <f t="shared" si="178"/>
        <v>11000</v>
      </c>
      <c r="AB306">
        <f t="shared" si="165"/>
        <v>-5.2266666666666668E-3</v>
      </c>
      <c r="AC306" t="e">
        <f t="shared" si="179"/>
        <v>#DIV/0!</v>
      </c>
      <c r="AF306">
        <f>W306-AD306-AE306</f>
        <v>0</v>
      </c>
    </row>
    <row r="307" spans="1:32" x14ac:dyDescent="0.25">
      <c r="A307" t="s">
        <v>64</v>
      </c>
      <c r="B307" t="s">
        <v>959</v>
      </c>
      <c r="C307" t="s">
        <v>782</v>
      </c>
      <c r="D307">
        <v>1998000</v>
      </c>
      <c r="H307" t="s">
        <v>783</v>
      </c>
      <c r="L307">
        <v>1</v>
      </c>
      <c r="M307">
        <v>4000</v>
      </c>
      <c r="N307">
        <f t="shared" ref="N307:N317" si="187">M307*12</f>
        <v>48000</v>
      </c>
      <c r="O307">
        <v>4</v>
      </c>
      <c r="P307">
        <v>8</v>
      </c>
      <c r="Q307">
        <f>2000*4</f>
        <v>8000</v>
      </c>
      <c r="R307">
        <f t="shared" ref="R307:R317" si="188">Q307*12</f>
        <v>96000</v>
      </c>
      <c r="S307">
        <v>2</v>
      </c>
      <c r="T307">
        <v>600</v>
      </c>
      <c r="U307">
        <f t="shared" si="161"/>
        <v>7200</v>
      </c>
      <c r="V307">
        <f t="shared" si="162"/>
        <v>151200</v>
      </c>
      <c r="W307">
        <f t="shared" si="163"/>
        <v>12600</v>
      </c>
      <c r="X307">
        <f t="shared" ref="X307:X317" si="189">W307*12</f>
        <v>151200</v>
      </c>
      <c r="Y307">
        <v>15000</v>
      </c>
      <c r="Z307">
        <v>10000</v>
      </c>
      <c r="AA307">
        <f t="shared" si="178"/>
        <v>25000</v>
      </c>
      <c r="AB307">
        <f t="shared" si="165"/>
        <v>6.317517517517518E-2</v>
      </c>
      <c r="AC307" t="e">
        <f t="shared" si="179"/>
        <v>#DIV/0!</v>
      </c>
      <c r="AE307">
        <f t="shared" ref="AE307:AE318" si="190">AA307/12</f>
        <v>2083.3333333333335</v>
      </c>
      <c r="AF307">
        <f>W307-AD307-AE307</f>
        <v>10516.666666666666</v>
      </c>
    </row>
    <row r="308" spans="1:32" x14ac:dyDescent="0.25">
      <c r="A308" t="s">
        <v>76</v>
      </c>
      <c r="B308" t="s">
        <v>959</v>
      </c>
      <c r="C308" t="s">
        <v>784</v>
      </c>
      <c r="D308">
        <v>1175000</v>
      </c>
      <c r="G308" t="s">
        <v>785</v>
      </c>
      <c r="H308" t="s">
        <v>786</v>
      </c>
      <c r="J308">
        <v>1667</v>
      </c>
      <c r="K308">
        <v>1440</v>
      </c>
      <c r="N308">
        <f t="shared" si="187"/>
        <v>0</v>
      </c>
      <c r="O308">
        <v>2</v>
      </c>
      <c r="P308">
        <v>4</v>
      </c>
      <c r="R308">
        <f t="shared" si="188"/>
        <v>0</v>
      </c>
      <c r="U308">
        <f t="shared" si="161"/>
        <v>0</v>
      </c>
      <c r="V308">
        <f t="shared" si="162"/>
        <v>0</v>
      </c>
      <c r="W308">
        <f t="shared" si="163"/>
        <v>0</v>
      </c>
      <c r="X308">
        <f t="shared" si="189"/>
        <v>0</v>
      </c>
      <c r="Y308">
        <v>1655</v>
      </c>
      <c r="AA308">
        <f t="shared" si="178"/>
        <v>1655</v>
      </c>
      <c r="AB308">
        <f t="shared" si="165"/>
        <v>-1.4085106382978724E-3</v>
      </c>
      <c r="AC308" t="e">
        <f t="shared" si="179"/>
        <v>#DIV/0!</v>
      </c>
      <c r="AE308">
        <f t="shared" si="190"/>
        <v>137.91666666666666</v>
      </c>
      <c r="AF308">
        <f t="shared" ref="AF308:AF317" si="191">W308-AD308-AE308</f>
        <v>-137.91666666666666</v>
      </c>
    </row>
    <row r="309" spans="1:32" x14ac:dyDescent="0.25">
      <c r="A309" t="s">
        <v>388</v>
      </c>
      <c r="B309" t="s">
        <v>959</v>
      </c>
      <c r="C309" t="s">
        <v>788</v>
      </c>
      <c r="D309">
        <v>1500000</v>
      </c>
      <c r="E309" t="s">
        <v>217</v>
      </c>
      <c r="G309" t="s">
        <v>789</v>
      </c>
      <c r="H309" t="s">
        <v>790</v>
      </c>
      <c r="J309" t="s">
        <v>791</v>
      </c>
      <c r="K309">
        <v>3200</v>
      </c>
      <c r="L309">
        <v>1</v>
      </c>
      <c r="M309">
        <v>3000</v>
      </c>
      <c r="N309">
        <f t="shared" si="187"/>
        <v>36000</v>
      </c>
      <c r="O309">
        <v>2</v>
      </c>
      <c r="Q309">
        <f>2500*2</f>
        <v>5000</v>
      </c>
      <c r="R309">
        <f t="shared" si="188"/>
        <v>60000</v>
      </c>
      <c r="U309">
        <f t="shared" si="161"/>
        <v>0</v>
      </c>
      <c r="V309">
        <f t="shared" si="162"/>
        <v>96000</v>
      </c>
      <c r="W309">
        <f t="shared" si="163"/>
        <v>8000</v>
      </c>
      <c r="Y309">
        <v>3078</v>
      </c>
      <c r="Z309">
        <v>6000</v>
      </c>
      <c r="AA309">
        <f t="shared" si="178"/>
        <v>9078</v>
      </c>
      <c r="AB309">
        <f t="shared" si="165"/>
        <v>5.7948E-2</v>
      </c>
      <c r="AC309" t="e">
        <f t="shared" si="179"/>
        <v>#VALUE!</v>
      </c>
      <c r="AE309">
        <f t="shared" si="190"/>
        <v>756.5</v>
      </c>
      <c r="AF309">
        <f>W309-AD309-AE309</f>
        <v>7243.5</v>
      </c>
    </row>
    <row r="310" spans="1:32" x14ac:dyDescent="0.25">
      <c r="B310" t="s">
        <v>963</v>
      </c>
      <c r="C310" t="s">
        <v>792</v>
      </c>
      <c r="D310">
        <v>1725000</v>
      </c>
      <c r="E310" t="s">
        <v>793</v>
      </c>
      <c r="G310">
        <v>16</v>
      </c>
      <c r="H310" t="s">
        <v>794</v>
      </c>
      <c r="J310" t="s">
        <v>795</v>
      </c>
      <c r="K310">
        <v>4900</v>
      </c>
      <c r="L310">
        <v>1</v>
      </c>
      <c r="N310">
        <f t="shared" si="187"/>
        <v>0</v>
      </c>
      <c r="O310">
        <v>5</v>
      </c>
      <c r="P310">
        <v>15</v>
      </c>
      <c r="R310">
        <f t="shared" si="188"/>
        <v>0</v>
      </c>
      <c r="U310">
        <f t="shared" si="161"/>
        <v>0</v>
      </c>
      <c r="V310">
        <f t="shared" si="162"/>
        <v>0</v>
      </c>
      <c r="W310">
        <f t="shared" si="163"/>
        <v>0</v>
      </c>
      <c r="X310">
        <f>W310*12</f>
        <v>0</v>
      </c>
      <c r="Y310">
        <v>16177</v>
      </c>
      <c r="AA310">
        <f t="shared" si="178"/>
        <v>16177</v>
      </c>
      <c r="AB310">
        <f t="shared" si="165"/>
        <v>-9.3779710144927531E-3</v>
      </c>
      <c r="AC310" t="e">
        <f t="shared" si="179"/>
        <v>#VALUE!</v>
      </c>
      <c r="AE310">
        <f t="shared" si="190"/>
        <v>1348.0833333333333</v>
      </c>
      <c r="AF310">
        <f>W310-AD310-AE310</f>
        <v>-1348.0833333333333</v>
      </c>
    </row>
    <row r="311" spans="1:32" x14ac:dyDescent="0.25">
      <c r="A311" t="s">
        <v>64</v>
      </c>
      <c r="B311" t="s">
        <v>959</v>
      </c>
      <c r="C311" t="s">
        <v>796</v>
      </c>
      <c r="D311">
        <v>1750000</v>
      </c>
      <c r="E311" t="s">
        <v>547</v>
      </c>
      <c r="H311" t="s">
        <v>797</v>
      </c>
      <c r="J311" t="s">
        <v>798</v>
      </c>
      <c r="K311" t="s">
        <v>799</v>
      </c>
      <c r="N311">
        <f t="shared" si="187"/>
        <v>0</v>
      </c>
      <c r="R311">
        <f t="shared" si="188"/>
        <v>0</v>
      </c>
      <c r="U311">
        <f t="shared" si="161"/>
        <v>0</v>
      </c>
      <c r="V311">
        <f t="shared" si="162"/>
        <v>0</v>
      </c>
      <c r="W311">
        <f t="shared" si="163"/>
        <v>0</v>
      </c>
      <c r="X311">
        <f>W311*12</f>
        <v>0</v>
      </c>
      <c r="AA311">
        <f t="shared" si="178"/>
        <v>0</v>
      </c>
      <c r="AB311">
        <f t="shared" si="165"/>
        <v>0</v>
      </c>
      <c r="AC311" t="e">
        <f t="shared" si="179"/>
        <v>#VALUE!</v>
      </c>
      <c r="AE311">
        <f t="shared" si="190"/>
        <v>0</v>
      </c>
      <c r="AF311">
        <f>W311-AD311-AE311</f>
        <v>0</v>
      </c>
    </row>
    <row r="312" spans="1:32" x14ac:dyDescent="0.25">
      <c r="A312" t="s">
        <v>76</v>
      </c>
      <c r="B312" t="s">
        <v>959</v>
      </c>
      <c r="C312" t="s">
        <v>800</v>
      </c>
      <c r="D312">
        <v>2145000</v>
      </c>
      <c r="E312" t="s">
        <v>801</v>
      </c>
      <c r="H312" t="s">
        <v>802</v>
      </c>
      <c r="J312">
        <v>2820</v>
      </c>
      <c r="L312">
        <v>1</v>
      </c>
      <c r="N312">
        <f t="shared" si="187"/>
        <v>0</v>
      </c>
      <c r="O312">
        <v>2</v>
      </c>
      <c r="P312">
        <v>4</v>
      </c>
      <c r="R312">
        <f t="shared" si="188"/>
        <v>0</v>
      </c>
      <c r="U312">
        <f t="shared" si="161"/>
        <v>0</v>
      </c>
      <c r="V312">
        <f t="shared" si="162"/>
        <v>0</v>
      </c>
      <c r="W312">
        <f t="shared" si="163"/>
        <v>0</v>
      </c>
      <c r="X312">
        <f>W312*12</f>
        <v>0</v>
      </c>
      <c r="AA312">
        <f t="shared" si="178"/>
        <v>0</v>
      </c>
      <c r="AB312">
        <f t="shared" si="165"/>
        <v>0</v>
      </c>
      <c r="AC312" t="e">
        <f t="shared" si="179"/>
        <v>#VALUE!</v>
      </c>
      <c r="AE312">
        <f t="shared" si="190"/>
        <v>0</v>
      </c>
      <c r="AF312">
        <f>W312-AD312-AE312</f>
        <v>0</v>
      </c>
    </row>
    <row r="313" spans="1:32" x14ac:dyDescent="0.25">
      <c r="A313" t="s">
        <v>388</v>
      </c>
      <c r="B313" t="s">
        <v>959</v>
      </c>
      <c r="C313" t="s">
        <v>803</v>
      </c>
      <c r="D313">
        <v>1495000</v>
      </c>
      <c r="E313" t="s">
        <v>622</v>
      </c>
      <c r="G313" t="s">
        <v>804</v>
      </c>
      <c r="H313" t="s">
        <v>805</v>
      </c>
      <c r="K313">
        <v>2200</v>
      </c>
      <c r="N313">
        <f t="shared" si="187"/>
        <v>0</v>
      </c>
      <c r="O313">
        <v>2</v>
      </c>
      <c r="P313">
        <v>5</v>
      </c>
      <c r="R313">
        <f t="shared" si="188"/>
        <v>0</v>
      </c>
      <c r="U313">
        <f t="shared" si="161"/>
        <v>0</v>
      </c>
      <c r="V313">
        <f t="shared" si="162"/>
        <v>0</v>
      </c>
      <c r="W313">
        <f t="shared" si="163"/>
        <v>0</v>
      </c>
      <c r="X313">
        <f t="shared" si="189"/>
        <v>0</v>
      </c>
      <c r="Y313">
        <v>6509</v>
      </c>
      <c r="AA313">
        <f t="shared" si="178"/>
        <v>6509</v>
      </c>
      <c r="AB313">
        <f t="shared" si="165"/>
        <v>-4.3538461538461535E-3</v>
      </c>
      <c r="AC313" t="e">
        <f t="shared" si="179"/>
        <v>#VALUE!</v>
      </c>
      <c r="AE313">
        <f t="shared" si="190"/>
        <v>542.41666666666663</v>
      </c>
      <c r="AF313">
        <f t="shared" si="191"/>
        <v>-542.41666666666663</v>
      </c>
    </row>
    <row r="314" spans="1:32" x14ac:dyDescent="0.25">
      <c r="A314" t="s">
        <v>388</v>
      </c>
      <c r="B314" t="s">
        <v>959</v>
      </c>
      <c r="C314" t="s">
        <v>806</v>
      </c>
      <c r="D314">
        <v>1325000</v>
      </c>
      <c r="E314" t="s">
        <v>807</v>
      </c>
      <c r="G314">
        <v>262</v>
      </c>
      <c r="H314" t="s">
        <v>808</v>
      </c>
      <c r="N314">
        <f t="shared" si="187"/>
        <v>0</v>
      </c>
      <c r="O314">
        <v>3</v>
      </c>
      <c r="P314">
        <v>8</v>
      </c>
      <c r="R314">
        <f t="shared" si="188"/>
        <v>0</v>
      </c>
      <c r="U314">
        <f t="shared" si="161"/>
        <v>0</v>
      </c>
      <c r="V314">
        <f t="shared" si="162"/>
        <v>0</v>
      </c>
      <c r="W314">
        <f t="shared" si="163"/>
        <v>0</v>
      </c>
      <c r="X314">
        <f t="shared" si="189"/>
        <v>0</v>
      </c>
      <c r="Y314">
        <v>4493</v>
      </c>
      <c r="AA314">
        <f t="shared" si="178"/>
        <v>4493</v>
      </c>
      <c r="AB314">
        <f t="shared" si="165"/>
        <v>-3.390943396226415E-3</v>
      </c>
      <c r="AC314" t="e">
        <f t="shared" si="179"/>
        <v>#VALUE!</v>
      </c>
      <c r="AE314">
        <f t="shared" si="190"/>
        <v>374.41666666666669</v>
      </c>
      <c r="AF314">
        <f t="shared" si="191"/>
        <v>-374.41666666666669</v>
      </c>
    </row>
    <row r="315" spans="1:32" x14ac:dyDescent="0.25">
      <c r="A315" t="s">
        <v>388</v>
      </c>
      <c r="B315" t="s">
        <v>959</v>
      </c>
      <c r="C315" t="s">
        <v>809</v>
      </c>
      <c r="D315">
        <v>1195000</v>
      </c>
      <c r="E315" t="s">
        <v>622</v>
      </c>
      <c r="G315" t="s">
        <v>785</v>
      </c>
      <c r="H315" t="s">
        <v>810</v>
      </c>
      <c r="K315">
        <v>2784</v>
      </c>
      <c r="N315">
        <f t="shared" si="187"/>
        <v>0</v>
      </c>
      <c r="O315">
        <v>2</v>
      </c>
      <c r="P315">
        <v>4</v>
      </c>
      <c r="R315">
        <f t="shared" si="188"/>
        <v>0</v>
      </c>
      <c r="U315">
        <f t="shared" si="161"/>
        <v>0</v>
      </c>
      <c r="V315">
        <f t="shared" si="162"/>
        <v>0</v>
      </c>
      <c r="W315">
        <f t="shared" si="163"/>
        <v>0</v>
      </c>
      <c r="X315">
        <f t="shared" si="189"/>
        <v>0</v>
      </c>
      <c r="Y315">
        <v>2060</v>
      </c>
      <c r="AA315">
        <f t="shared" si="178"/>
        <v>2060</v>
      </c>
      <c r="AB315">
        <f t="shared" si="165"/>
        <v>-1.7238493723849373E-3</v>
      </c>
      <c r="AC315" t="e">
        <f t="shared" si="179"/>
        <v>#VALUE!</v>
      </c>
      <c r="AE315">
        <f t="shared" si="190"/>
        <v>171.66666666666666</v>
      </c>
      <c r="AF315">
        <f t="shared" si="191"/>
        <v>-171.66666666666666</v>
      </c>
    </row>
    <row r="316" spans="1:32" x14ac:dyDescent="0.25">
      <c r="A316" t="s">
        <v>388</v>
      </c>
      <c r="B316" t="s">
        <v>959</v>
      </c>
      <c r="C316" t="s">
        <v>811</v>
      </c>
      <c r="D316">
        <v>950000</v>
      </c>
      <c r="E316" t="s">
        <v>622</v>
      </c>
      <c r="G316" t="s">
        <v>812</v>
      </c>
      <c r="H316" t="s">
        <v>813</v>
      </c>
      <c r="K316">
        <v>2178</v>
      </c>
      <c r="N316">
        <f t="shared" si="187"/>
        <v>0</v>
      </c>
      <c r="O316">
        <v>2</v>
      </c>
      <c r="P316">
        <v>6</v>
      </c>
      <c r="R316">
        <f t="shared" si="188"/>
        <v>0</v>
      </c>
      <c r="U316">
        <f t="shared" si="161"/>
        <v>0</v>
      </c>
      <c r="V316">
        <f t="shared" si="162"/>
        <v>0</v>
      </c>
      <c r="W316">
        <f t="shared" si="163"/>
        <v>0</v>
      </c>
      <c r="X316">
        <f t="shared" si="189"/>
        <v>0</v>
      </c>
      <c r="Y316">
        <v>3741</v>
      </c>
      <c r="AA316">
        <f t="shared" si="178"/>
        <v>3741</v>
      </c>
      <c r="AB316">
        <f t="shared" si="165"/>
        <v>-3.9378947368421055E-3</v>
      </c>
      <c r="AC316" t="e">
        <f t="shared" si="179"/>
        <v>#VALUE!</v>
      </c>
      <c r="AE316">
        <f t="shared" si="190"/>
        <v>311.75</v>
      </c>
      <c r="AF316">
        <f t="shared" si="191"/>
        <v>-311.75</v>
      </c>
    </row>
    <row r="317" spans="1:32" x14ac:dyDescent="0.25">
      <c r="A317" t="s">
        <v>388</v>
      </c>
      <c r="B317" t="s">
        <v>959</v>
      </c>
      <c r="C317" t="s">
        <v>814</v>
      </c>
      <c r="D317">
        <v>2395000</v>
      </c>
      <c r="E317" t="s">
        <v>815</v>
      </c>
      <c r="G317">
        <v>264</v>
      </c>
      <c r="H317" t="s">
        <v>816</v>
      </c>
      <c r="J317">
        <v>1946</v>
      </c>
      <c r="K317">
        <v>4125</v>
      </c>
      <c r="L317">
        <v>1</v>
      </c>
      <c r="N317">
        <f t="shared" si="187"/>
        <v>0</v>
      </c>
      <c r="O317">
        <v>5</v>
      </c>
      <c r="P317" t="s">
        <v>817</v>
      </c>
      <c r="R317">
        <f t="shared" si="188"/>
        <v>0</v>
      </c>
      <c r="U317">
        <f t="shared" si="161"/>
        <v>0</v>
      </c>
      <c r="V317">
        <f t="shared" si="162"/>
        <v>0</v>
      </c>
      <c r="W317">
        <f t="shared" si="163"/>
        <v>0</v>
      </c>
      <c r="X317">
        <f t="shared" si="189"/>
        <v>0</v>
      </c>
      <c r="AA317">
        <f t="shared" si="178"/>
        <v>0</v>
      </c>
      <c r="AB317">
        <f t="shared" si="165"/>
        <v>0</v>
      </c>
      <c r="AC317" t="e">
        <f t="shared" si="179"/>
        <v>#VALUE!</v>
      </c>
      <c r="AE317">
        <f t="shared" si="190"/>
        <v>0</v>
      </c>
      <c r="AF317">
        <f t="shared" si="191"/>
        <v>0</v>
      </c>
    </row>
    <row r="318" spans="1:32" x14ac:dyDescent="0.25">
      <c r="A318" t="s">
        <v>76</v>
      </c>
      <c r="B318" t="s">
        <v>959</v>
      </c>
      <c r="C318" t="s">
        <v>818</v>
      </c>
      <c r="D318">
        <v>2000000</v>
      </c>
      <c r="G318" t="s">
        <v>217</v>
      </c>
      <c r="H318" t="s">
        <v>819</v>
      </c>
      <c r="O318">
        <v>1</v>
      </c>
      <c r="P318" t="s">
        <v>820</v>
      </c>
      <c r="Q318">
        <v>10000</v>
      </c>
      <c r="R318">
        <f>Q318*12</f>
        <v>120000</v>
      </c>
      <c r="U318">
        <f t="shared" si="161"/>
        <v>0</v>
      </c>
      <c r="V318">
        <f t="shared" si="162"/>
        <v>120000</v>
      </c>
      <c r="W318">
        <f t="shared" si="163"/>
        <v>10000</v>
      </c>
      <c r="Y318">
        <v>4458</v>
      </c>
      <c r="Z318">
        <v>10000</v>
      </c>
      <c r="AA318">
        <f t="shared" si="178"/>
        <v>14458</v>
      </c>
      <c r="AB318">
        <f t="shared" si="165"/>
        <v>5.2770999999999998E-2</v>
      </c>
      <c r="AC318" t="e">
        <f t="shared" si="179"/>
        <v>#DIV/0!</v>
      </c>
      <c r="AD318">
        <v>5222</v>
      </c>
      <c r="AE318">
        <f t="shared" si="190"/>
        <v>1204.8333333333333</v>
      </c>
      <c r="AF318">
        <f>W318-AD318-AE318</f>
        <v>3573.166666666667</v>
      </c>
    </row>
    <row r="319" spans="1:32" x14ac:dyDescent="0.25">
      <c r="A319" t="s">
        <v>76</v>
      </c>
      <c r="B319" t="s">
        <v>963</v>
      </c>
      <c r="C319" t="s">
        <v>821</v>
      </c>
      <c r="D319" t="s">
        <v>822</v>
      </c>
      <c r="G319" t="s">
        <v>823</v>
      </c>
      <c r="H319" t="s">
        <v>824</v>
      </c>
      <c r="J319">
        <v>1880</v>
      </c>
      <c r="L319">
        <v>0</v>
      </c>
      <c r="N319">
        <f>M319*12</f>
        <v>0</v>
      </c>
      <c r="O319">
        <v>2</v>
      </c>
      <c r="P319">
        <v>4</v>
      </c>
      <c r="Q319">
        <f>2100+2100+1250</f>
        <v>5450</v>
      </c>
      <c r="R319">
        <f>Q319*12</f>
        <v>65400</v>
      </c>
      <c r="S319">
        <v>2</v>
      </c>
      <c r="T319">
        <v>300</v>
      </c>
      <c r="U319">
        <f t="shared" ref="U319:U356" si="192">T319*12</f>
        <v>3600</v>
      </c>
      <c r="V319">
        <f t="shared" ref="V319:V356" si="193">N319+R319+U319</f>
        <v>69000</v>
      </c>
      <c r="W319">
        <f t="shared" ref="W319:W356" si="194">V319/12</f>
        <v>5750</v>
      </c>
      <c r="X319">
        <f>W319*12</f>
        <v>69000</v>
      </c>
      <c r="Y319">
        <v>7796</v>
      </c>
      <c r="Z319">
        <v>10000</v>
      </c>
      <c r="AA319">
        <f t="shared" si="178"/>
        <v>17796</v>
      </c>
      <c r="AB319" t="e">
        <f t="shared" ref="AB319:AB356" si="195">(V319-AA319+(S319*12))/D319</f>
        <v>#VALUE!</v>
      </c>
      <c r="AC319" t="e">
        <f t="shared" si="179"/>
        <v>#DIV/0!</v>
      </c>
      <c r="AE319">
        <f t="shared" si="184"/>
        <v>1483</v>
      </c>
      <c r="AF319">
        <f t="shared" si="185"/>
        <v>4267</v>
      </c>
    </row>
    <row r="320" spans="1:32" x14ac:dyDescent="0.25">
      <c r="A320" t="s">
        <v>64</v>
      </c>
      <c r="B320" t="s">
        <v>959</v>
      </c>
      <c r="C320" t="s">
        <v>826</v>
      </c>
      <c r="D320">
        <v>2150000</v>
      </c>
      <c r="H320" t="s">
        <v>827</v>
      </c>
      <c r="L320" t="s">
        <v>828</v>
      </c>
      <c r="S320">
        <v>3</v>
      </c>
      <c r="U320">
        <f t="shared" si="192"/>
        <v>0</v>
      </c>
      <c r="V320">
        <f t="shared" si="193"/>
        <v>0</v>
      </c>
      <c r="W320">
        <f t="shared" si="194"/>
        <v>0</v>
      </c>
      <c r="AA320">
        <f t="shared" si="178"/>
        <v>0</v>
      </c>
      <c r="AB320">
        <f t="shared" si="195"/>
        <v>1.6744186046511629E-5</v>
      </c>
      <c r="AC320" t="e">
        <f t="shared" si="179"/>
        <v>#DIV/0!</v>
      </c>
      <c r="AE320">
        <f t="shared" si="184"/>
        <v>0</v>
      </c>
      <c r="AF320">
        <f t="shared" si="185"/>
        <v>0</v>
      </c>
    </row>
    <row r="321" spans="1:32" x14ac:dyDescent="0.25">
      <c r="B321" t="s">
        <v>959</v>
      </c>
      <c r="C321" t="s">
        <v>830</v>
      </c>
      <c r="D321">
        <v>1899000</v>
      </c>
      <c r="H321" t="s">
        <v>831</v>
      </c>
      <c r="L321">
        <v>1</v>
      </c>
      <c r="O321" t="s">
        <v>832</v>
      </c>
      <c r="P321">
        <v>2</v>
      </c>
      <c r="U321">
        <f t="shared" si="192"/>
        <v>0</v>
      </c>
      <c r="V321">
        <f t="shared" si="193"/>
        <v>0</v>
      </c>
      <c r="W321">
        <f t="shared" si="194"/>
        <v>0</v>
      </c>
      <c r="Y321">
        <v>3632</v>
      </c>
      <c r="Z321">
        <v>10000</v>
      </c>
      <c r="AA321">
        <f t="shared" si="178"/>
        <v>13632</v>
      </c>
      <c r="AB321">
        <f t="shared" si="195"/>
        <v>-7.1785150078988941E-3</v>
      </c>
      <c r="AC321" t="e">
        <f t="shared" si="179"/>
        <v>#DIV/0!</v>
      </c>
      <c r="AE321">
        <f t="shared" si="184"/>
        <v>1136</v>
      </c>
      <c r="AF321">
        <f t="shared" si="185"/>
        <v>-1136</v>
      </c>
    </row>
    <row r="322" spans="1:32" x14ac:dyDescent="0.25">
      <c r="A322" t="s">
        <v>388</v>
      </c>
      <c r="B322" t="s">
        <v>959</v>
      </c>
      <c r="C322" t="s">
        <v>833</v>
      </c>
      <c r="D322">
        <v>2000000</v>
      </c>
      <c r="H322" t="s">
        <v>834</v>
      </c>
      <c r="I322" t="s">
        <v>835</v>
      </c>
      <c r="J322">
        <v>2970</v>
      </c>
      <c r="K322">
        <v>2178</v>
      </c>
      <c r="L322">
        <v>0</v>
      </c>
      <c r="N322">
        <f t="shared" ref="N322:N355" si="196">M322*12</f>
        <v>0</v>
      </c>
      <c r="O322">
        <v>3</v>
      </c>
      <c r="P322">
        <v>6</v>
      </c>
      <c r="Q322">
        <f>3200*3</f>
        <v>9600</v>
      </c>
      <c r="R322">
        <f t="shared" ref="R322:R356" si="197">Q322*12</f>
        <v>115200</v>
      </c>
      <c r="U322">
        <f t="shared" si="192"/>
        <v>0</v>
      </c>
      <c r="V322">
        <f t="shared" si="193"/>
        <v>115200</v>
      </c>
      <c r="W322">
        <f t="shared" si="194"/>
        <v>9600</v>
      </c>
      <c r="X322">
        <f t="shared" ref="X322:X356" si="198">W322*12</f>
        <v>115200</v>
      </c>
      <c r="Y322">
        <v>6427</v>
      </c>
      <c r="Z322">
        <v>10000</v>
      </c>
      <c r="AA322">
        <f t="shared" si="178"/>
        <v>16427</v>
      </c>
      <c r="AB322">
        <f t="shared" si="195"/>
        <v>4.93865E-2</v>
      </c>
      <c r="AC322" t="e">
        <f t="shared" si="179"/>
        <v>#DIV/0!</v>
      </c>
      <c r="AD322">
        <v>6528</v>
      </c>
      <c r="AE322">
        <f>AA322/12</f>
        <v>1368.9166666666667</v>
      </c>
      <c r="AF322">
        <f>W322-AD322-AE322</f>
        <v>1703.0833333333333</v>
      </c>
    </row>
    <row r="323" spans="1:32" x14ac:dyDescent="0.25">
      <c r="A323" t="s">
        <v>836</v>
      </c>
      <c r="B323" t="s">
        <v>959</v>
      </c>
      <c r="C323" t="s">
        <v>837</v>
      </c>
      <c r="D323">
        <v>1800000</v>
      </c>
      <c r="G323" t="s">
        <v>838</v>
      </c>
      <c r="H323">
        <v>188</v>
      </c>
      <c r="I323" t="s">
        <v>839</v>
      </c>
      <c r="J323" t="s">
        <v>840</v>
      </c>
      <c r="K323">
        <v>25.32</v>
      </c>
      <c r="N323">
        <f t="shared" si="196"/>
        <v>0</v>
      </c>
      <c r="R323">
        <f t="shared" si="197"/>
        <v>0</v>
      </c>
      <c r="U323">
        <f t="shared" si="192"/>
        <v>0</v>
      </c>
      <c r="V323">
        <f t="shared" si="193"/>
        <v>0</v>
      </c>
      <c r="W323">
        <f t="shared" si="194"/>
        <v>0</v>
      </c>
      <c r="X323">
        <f t="shared" si="198"/>
        <v>0</v>
      </c>
      <c r="Y323">
        <v>8370</v>
      </c>
      <c r="Z323">
        <v>10000</v>
      </c>
      <c r="AA323">
        <f t="shared" si="178"/>
        <v>18370</v>
      </c>
      <c r="AB323">
        <f t="shared" si="195"/>
        <v>-1.0205555555555556E-2</v>
      </c>
      <c r="AC323" t="e">
        <f t="shared" si="179"/>
        <v>#DIV/0!</v>
      </c>
      <c r="AE323">
        <f t="shared" si="184"/>
        <v>1530.8333333333333</v>
      </c>
      <c r="AF323">
        <f t="shared" si="185"/>
        <v>-1530.8333333333333</v>
      </c>
    </row>
    <row r="324" spans="1:32" x14ac:dyDescent="0.25">
      <c r="A324" t="s">
        <v>388</v>
      </c>
      <c r="B324" t="s">
        <v>959</v>
      </c>
      <c r="C324" t="s">
        <v>841</v>
      </c>
      <c r="D324">
        <v>1995000</v>
      </c>
      <c r="G324">
        <v>84</v>
      </c>
      <c r="J324" t="s">
        <v>842</v>
      </c>
      <c r="K324">
        <v>2240</v>
      </c>
      <c r="L324">
        <v>0</v>
      </c>
      <c r="N324">
        <f t="shared" si="196"/>
        <v>0</v>
      </c>
      <c r="O324">
        <v>4</v>
      </c>
      <c r="P324">
        <v>4</v>
      </c>
      <c r="Q324">
        <f>2575+2600+3000</f>
        <v>8175</v>
      </c>
      <c r="R324">
        <f t="shared" si="197"/>
        <v>98100</v>
      </c>
      <c r="U324">
        <f t="shared" si="192"/>
        <v>0</v>
      </c>
      <c r="V324">
        <f t="shared" si="193"/>
        <v>98100</v>
      </c>
      <c r="W324">
        <f t="shared" si="194"/>
        <v>8175</v>
      </c>
      <c r="X324">
        <f t="shared" si="198"/>
        <v>98100</v>
      </c>
      <c r="Y324">
        <v>4402</v>
      </c>
      <c r="Z324">
        <v>10000</v>
      </c>
      <c r="AA324">
        <f t="shared" si="178"/>
        <v>14402</v>
      </c>
      <c r="AB324">
        <f t="shared" si="195"/>
        <v>4.1953884711779452E-2</v>
      </c>
      <c r="AC324" t="e">
        <f t="shared" si="179"/>
        <v>#DIV/0!</v>
      </c>
      <c r="AE324">
        <f t="shared" si="184"/>
        <v>1200.1666666666667</v>
      </c>
      <c r="AF324">
        <f t="shared" si="185"/>
        <v>6974.833333333333</v>
      </c>
    </row>
    <row r="325" spans="1:32" x14ac:dyDescent="0.25">
      <c r="A325" t="s">
        <v>64</v>
      </c>
      <c r="B325" t="s">
        <v>959</v>
      </c>
      <c r="C325" t="s">
        <v>844</v>
      </c>
      <c r="D325">
        <v>1750000</v>
      </c>
      <c r="H325" t="s">
        <v>845</v>
      </c>
      <c r="I325" t="s">
        <v>846</v>
      </c>
      <c r="L325">
        <v>1</v>
      </c>
      <c r="N325">
        <f t="shared" si="196"/>
        <v>0</v>
      </c>
      <c r="O325">
        <v>2</v>
      </c>
      <c r="P325">
        <v>6</v>
      </c>
      <c r="R325">
        <f t="shared" si="197"/>
        <v>0</v>
      </c>
      <c r="U325">
        <f t="shared" si="192"/>
        <v>0</v>
      </c>
      <c r="V325">
        <f t="shared" si="193"/>
        <v>0</v>
      </c>
      <c r="W325">
        <f t="shared" si="194"/>
        <v>0</v>
      </c>
      <c r="X325">
        <f t="shared" si="198"/>
        <v>0</v>
      </c>
      <c r="Z325">
        <v>10000</v>
      </c>
      <c r="AA325">
        <f t="shared" si="178"/>
        <v>10000</v>
      </c>
      <c r="AB325">
        <f t="shared" si="195"/>
        <v>-5.7142857142857143E-3</v>
      </c>
      <c r="AC325" t="e">
        <f t="shared" si="179"/>
        <v>#DIV/0!</v>
      </c>
      <c r="AE325">
        <f t="shared" si="184"/>
        <v>833.33333333333337</v>
      </c>
      <c r="AF325">
        <f t="shared" si="185"/>
        <v>-833.33333333333337</v>
      </c>
    </row>
    <row r="326" spans="1:32" x14ac:dyDescent="0.25">
      <c r="A326" t="s">
        <v>64</v>
      </c>
      <c r="B326" t="s">
        <v>959</v>
      </c>
      <c r="C326" t="s">
        <v>848</v>
      </c>
      <c r="D326">
        <v>1985000</v>
      </c>
      <c r="H326" t="s">
        <v>849</v>
      </c>
      <c r="I326" t="s">
        <v>850</v>
      </c>
      <c r="L326">
        <v>3</v>
      </c>
      <c r="N326">
        <f t="shared" si="196"/>
        <v>0</v>
      </c>
      <c r="O326">
        <v>4</v>
      </c>
      <c r="Q326">
        <f>172000/12</f>
        <v>14333.333333333334</v>
      </c>
      <c r="R326">
        <f t="shared" si="197"/>
        <v>172000</v>
      </c>
      <c r="U326">
        <f t="shared" si="192"/>
        <v>0</v>
      </c>
      <c r="V326">
        <f t="shared" si="193"/>
        <v>172000</v>
      </c>
      <c r="W326">
        <f t="shared" si="194"/>
        <v>14333.333333333334</v>
      </c>
      <c r="X326">
        <f t="shared" si="198"/>
        <v>172000</v>
      </c>
      <c r="Y326">
        <v>6000</v>
      </c>
      <c r="Z326">
        <v>7600</v>
      </c>
      <c r="AA326">
        <f t="shared" si="178"/>
        <v>13600</v>
      </c>
      <c r="AB326">
        <f t="shared" si="195"/>
        <v>7.9798488664987399E-2</v>
      </c>
      <c r="AC326" t="e">
        <f t="shared" si="179"/>
        <v>#DIV/0!</v>
      </c>
      <c r="AE326">
        <f t="shared" si="184"/>
        <v>1133.3333333333333</v>
      </c>
      <c r="AF326">
        <f t="shared" si="185"/>
        <v>13200</v>
      </c>
    </row>
    <row r="327" spans="1:32" x14ac:dyDescent="0.25">
      <c r="A327" t="s">
        <v>851</v>
      </c>
      <c r="B327" t="s">
        <v>959</v>
      </c>
      <c r="C327" t="s">
        <v>852</v>
      </c>
      <c r="D327">
        <v>1130000</v>
      </c>
      <c r="L327">
        <v>1</v>
      </c>
      <c r="M327">
        <v>2800</v>
      </c>
      <c r="N327">
        <f t="shared" si="196"/>
        <v>33600</v>
      </c>
      <c r="Q327">
        <f>(2300+1800+1800+1400)</f>
        <v>7300</v>
      </c>
      <c r="R327">
        <f t="shared" si="197"/>
        <v>87600</v>
      </c>
      <c r="U327">
        <f t="shared" si="192"/>
        <v>0</v>
      </c>
      <c r="V327">
        <f t="shared" si="193"/>
        <v>121200</v>
      </c>
      <c r="W327">
        <f t="shared" si="194"/>
        <v>10100</v>
      </c>
      <c r="X327">
        <f t="shared" si="198"/>
        <v>121200</v>
      </c>
      <c r="Y327">
        <v>10000</v>
      </c>
      <c r="Z327">
        <v>10000</v>
      </c>
      <c r="AA327">
        <f t="shared" si="178"/>
        <v>20000</v>
      </c>
      <c r="AB327">
        <f t="shared" si="195"/>
        <v>8.9557522123893799E-2</v>
      </c>
      <c r="AC327" t="e">
        <f t="shared" si="179"/>
        <v>#DIV/0!</v>
      </c>
      <c r="AE327">
        <f t="shared" si="184"/>
        <v>1666.6666666666667</v>
      </c>
      <c r="AF327">
        <f t="shared" si="185"/>
        <v>8433.3333333333339</v>
      </c>
    </row>
    <row r="328" spans="1:32" x14ac:dyDescent="0.25">
      <c r="A328" t="s">
        <v>64</v>
      </c>
      <c r="B328" t="s">
        <v>963</v>
      </c>
      <c r="C328" t="s">
        <v>853</v>
      </c>
      <c r="D328">
        <v>1299000</v>
      </c>
      <c r="H328" t="s">
        <v>854</v>
      </c>
      <c r="I328" t="s">
        <v>855</v>
      </c>
      <c r="L328">
        <v>3</v>
      </c>
      <c r="M328">
        <f>5000+1500+600</f>
        <v>7100</v>
      </c>
      <c r="N328">
        <f t="shared" si="196"/>
        <v>85200</v>
      </c>
      <c r="O328">
        <v>2</v>
      </c>
      <c r="Q328">
        <f>1500+2000</f>
        <v>3500</v>
      </c>
      <c r="R328">
        <f t="shared" si="197"/>
        <v>42000</v>
      </c>
      <c r="U328">
        <f t="shared" si="192"/>
        <v>0</v>
      </c>
      <c r="V328">
        <f t="shared" si="193"/>
        <v>127200</v>
      </c>
      <c r="W328">
        <f t="shared" si="194"/>
        <v>10600</v>
      </c>
      <c r="X328">
        <f t="shared" si="198"/>
        <v>127200</v>
      </c>
      <c r="Y328">
        <v>23518</v>
      </c>
      <c r="Z328">
        <v>10000</v>
      </c>
      <c r="AA328">
        <f t="shared" si="178"/>
        <v>33518</v>
      </c>
      <c r="AB328">
        <f t="shared" si="195"/>
        <v>7.2118552732871433E-2</v>
      </c>
      <c r="AC328" t="e">
        <f t="shared" si="179"/>
        <v>#DIV/0!</v>
      </c>
      <c r="AE328">
        <f t="shared" si="184"/>
        <v>2793.1666666666665</v>
      </c>
      <c r="AF328">
        <f t="shared" si="185"/>
        <v>7806.8333333333339</v>
      </c>
    </row>
    <row r="329" spans="1:32" x14ac:dyDescent="0.25">
      <c r="A329" t="s">
        <v>64</v>
      </c>
      <c r="B329" t="s">
        <v>964</v>
      </c>
      <c r="C329" t="s">
        <v>856</v>
      </c>
      <c r="D329">
        <v>1900000</v>
      </c>
      <c r="H329" t="s">
        <v>857</v>
      </c>
      <c r="I329" t="s">
        <v>858</v>
      </c>
      <c r="K329">
        <v>4251</v>
      </c>
      <c r="L329">
        <v>4</v>
      </c>
      <c r="N329">
        <f t="shared" si="196"/>
        <v>0</v>
      </c>
      <c r="Q329">
        <f>(10575+3000+1500+1000)</f>
        <v>16075</v>
      </c>
      <c r="R329">
        <f t="shared" si="197"/>
        <v>192900</v>
      </c>
      <c r="S329">
        <v>30</v>
      </c>
      <c r="U329">
        <f t="shared" si="192"/>
        <v>0</v>
      </c>
      <c r="V329">
        <f t="shared" si="193"/>
        <v>192900</v>
      </c>
      <c r="W329">
        <f t="shared" si="194"/>
        <v>16075</v>
      </c>
      <c r="X329">
        <f t="shared" si="198"/>
        <v>192900</v>
      </c>
      <c r="Y329">
        <v>25296.99</v>
      </c>
      <c r="Z329">
        <f>856.25+4505+6000</f>
        <v>11361.25</v>
      </c>
      <c r="AA329">
        <f t="shared" si="178"/>
        <v>36658.240000000005</v>
      </c>
      <c r="AB329">
        <f t="shared" si="195"/>
        <v>8.2421978947368427E-2</v>
      </c>
      <c r="AC329" t="e">
        <f t="shared" si="179"/>
        <v>#DIV/0!</v>
      </c>
      <c r="AE329">
        <f t="shared" si="184"/>
        <v>3054.8533333333339</v>
      </c>
      <c r="AF329">
        <f t="shared" si="185"/>
        <v>13020.146666666666</v>
      </c>
    </row>
    <row r="330" spans="1:32" x14ac:dyDescent="0.25">
      <c r="A330" t="s">
        <v>64</v>
      </c>
      <c r="B330" t="s">
        <v>959</v>
      </c>
      <c r="C330" t="s">
        <v>859</v>
      </c>
      <c r="D330">
        <v>1800000</v>
      </c>
      <c r="H330" t="s">
        <v>860</v>
      </c>
      <c r="L330">
        <v>3</v>
      </c>
      <c r="N330">
        <f t="shared" si="196"/>
        <v>0</v>
      </c>
      <c r="O330">
        <v>3</v>
      </c>
      <c r="Q330">
        <f>((27216)+(38600)+(140000))/12</f>
        <v>17151.333333333332</v>
      </c>
      <c r="R330">
        <f t="shared" si="197"/>
        <v>205816</v>
      </c>
      <c r="U330">
        <f t="shared" si="192"/>
        <v>0</v>
      </c>
      <c r="V330">
        <f t="shared" si="193"/>
        <v>205816</v>
      </c>
      <c r="W330">
        <f t="shared" si="194"/>
        <v>17151.333333333332</v>
      </c>
      <c r="X330">
        <f t="shared" si="198"/>
        <v>205816</v>
      </c>
      <c r="Y330">
        <v>6482</v>
      </c>
      <c r="AA330">
        <f t="shared" si="178"/>
        <v>6482</v>
      </c>
      <c r="AB330">
        <f t="shared" si="195"/>
        <v>0.11074111111111111</v>
      </c>
      <c r="AC330" t="e">
        <f t="shared" si="179"/>
        <v>#DIV/0!</v>
      </c>
      <c r="AE330">
        <f t="shared" si="184"/>
        <v>540.16666666666663</v>
      </c>
      <c r="AF330">
        <f t="shared" si="185"/>
        <v>16611.166666666664</v>
      </c>
    </row>
    <row r="331" spans="1:32" x14ac:dyDescent="0.25">
      <c r="A331" t="s">
        <v>388</v>
      </c>
      <c r="B331" t="s">
        <v>963</v>
      </c>
      <c r="C331" t="s">
        <v>861</v>
      </c>
      <c r="D331">
        <v>1100000</v>
      </c>
      <c r="H331" t="s">
        <v>862</v>
      </c>
      <c r="I331" t="s">
        <v>863</v>
      </c>
      <c r="K331">
        <v>2614</v>
      </c>
      <c r="L331">
        <v>0</v>
      </c>
      <c r="N331">
        <f>M331*12</f>
        <v>0</v>
      </c>
      <c r="P331">
        <v>9</v>
      </c>
      <c r="Q331">
        <f>2300+2300+1500+1000+200</f>
        <v>7300</v>
      </c>
      <c r="R331">
        <f>Q331*12</f>
        <v>87600</v>
      </c>
      <c r="U331">
        <f t="shared" si="192"/>
        <v>0</v>
      </c>
      <c r="V331">
        <f t="shared" si="193"/>
        <v>87600</v>
      </c>
      <c r="W331">
        <f t="shared" si="194"/>
        <v>7300</v>
      </c>
      <c r="X331">
        <f>W331*12</f>
        <v>87600</v>
      </c>
      <c r="Y331">
        <v>5200</v>
      </c>
      <c r="Z331">
        <v>5000</v>
      </c>
      <c r="AA331">
        <f>Y331+Z331</f>
        <v>10200</v>
      </c>
      <c r="AB331">
        <f t="shared" si="195"/>
        <v>7.0363636363636364E-2</v>
      </c>
      <c r="AC331" t="e">
        <f t="shared" si="179"/>
        <v>#DIV/0!</v>
      </c>
      <c r="AE331">
        <f t="shared" si="184"/>
        <v>850</v>
      </c>
      <c r="AF331">
        <f t="shared" si="185"/>
        <v>6450</v>
      </c>
    </row>
    <row r="332" spans="1:32" x14ac:dyDescent="0.25">
      <c r="A332" t="s">
        <v>76</v>
      </c>
      <c r="B332" t="s">
        <v>963</v>
      </c>
      <c r="C332" t="s">
        <v>865</v>
      </c>
      <c r="D332">
        <v>1950000</v>
      </c>
      <c r="H332" t="s">
        <v>866</v>
      </c>
      <c r="N332">
        <f>M332*12</f>
        <v>0</v>
      </c>
      <c r="O332">
        <v>3</v>
      </c>
      <c r="P332">
        <v>9</v>
      </c>
      <c r="Q332">
        <f>2000+2500+2500+1000+125+125+125+125</f>
        <v>8500</v>
      </c>
      <c r="R332">
        <f>Q332*12</f>
        <v>102000</v>
      </c>
      <c r="S332" t="s">
        <v>867</v>
      </c>
      <c r="U332">
        <f t="shared" si="192"/>
        <v>0</v>
      </c>
      <c r="V332">
        <f t="shared" si="193"/>
        <v>102000</v>
      </c>
      <c r="W332">
        <f t="shared" si="194"/>
        <v>8500</v>
      </c>
      <c r="X332">
        <f>W332*12</f>
        <v>102000</v>
      </c>
      <c r="Y332">
        <v>11800</v>
      </c>
      <c r="AA332">
        <f>Y332+Z332</f>
        <v>11800</v>
      </c>
      <c r="AB332" t="e">
        <f t="shared" si="195"/>
        <v>#VALUE!</v>
      </c>
      <c r="AC332" t="e">
        <f t="shared" si="179"/>
        <v>#DIV/0!</v>
      </c>
      <c r="AE332">
        <f t="shared" si="184"/>
        <v>983.33333333333337</v>
      </c>
      <c r="AF332">
        <f t="shared" si="185"/>
        <v>7516.666666666667</v>
      </c>
    </row>
    <row r="333" spans="1:32" x14ac:dyDescent="0.25">
      <c r="A333" t="s">
        <v>64</v>
      </c>
      <c r="B333" t="s">
        <v>963</v>
      </c>
      <c r="C333" t="s">
        <v>868</v>
      </c>
      <c r="D333">
        <v>1400000</v>
      </c>
      <c r="H333" t="s">
        <v>869</v>
      </c>
      <c r="L333">
        <v>1</v>
      </c>
      <c r="M333">
        <v>3000</v>
      </c>
      <c r="N333">
        <f t="shared" si="196"/>
        <v>36000</v>
      </c>
      <c r="O333">
        <v>3</v>
      </c>
      <c r="Q333">
        <f>2200+1700+1300</f>
        <v>5200</v>
      </c>
      <c r="R333">
        <f t="shared" si="197"/>
        <v>62400</v>
      </c>
      <c r="U333">
        <f t="shared" si="192"/>
        <v>0</v>
      </c>
      <c r="V333">
        <f t="shared" si="193"/>
        <v>98400</v>
      </c>
      <c r="W333">
        <f t="shared" si="194"/>
        <v>8200</v>
      </c>
      <c r="X333">
        <f t="shared" si="198"/>
        <v>98400</v>
      </c>
      <c r="Y333">
        <v>5481</v>
      </c>
      <c r="Z333">
        <v>10000</v>
      </c>
      <c r="AA333">
        <f t="shared" si="178"/>
        <v>15481</v>
      </c>
      <c r="AB333">
        <f t="shared" si="195"/>
        <v>5.9227857142857145E-2</v>
      </c>
      <c r="AC333" t="e">
        <f t="shared" si="179"/>
        <v>#DIV/0!</v>
      </c>
      <c r="AE333">
        <f t="shared" si="184"/>
        <v>1290.0833333333333</v>
      </c>
      <c r="AF333">
        <f t="shared" si="185"/>
        <v>6909.916666666667</v>
      </c>
    </row>
    <row r="334" spans="1:32" x14ac:dyDescent="0.25">
      <c r="A334" t="s">
        <v>76</v>
      </c>
      <c r="B334" t="s">
        <v>963</v>
      </c>
      <c r="C334" t="s">
        <v>871</v>
      </c>
      <c r="D334">
        <v>1999000</v>
      </c>
      <c r="H334" t="s">
        <v>872</v>
      </c>
      <c r="N334">
        <f t="shared" si="196"/>
        <v>0</v>
      </c>
      <c r="R334">
        <f t="shared" si="197"/>
        <v>0</v>
      </c>
      <c r="U334">
        <f t="shared" si="192"/>
        <v>0</v>
      </c>
      <c r="V334">
        <f t="shared" si="193"/>
        <v>0</v>
      </c>
      <c r="W334">
        <f t="shared" si="194"/>
        <v>0</v>
      </c>
      <c r="X334">
        <f t="shared" si="198"/>
        <v>0</v>
      </c>
      <c r="AA334">
        <f t="shared" si="178"/>
        <v>0</v>
      </c>
      <c r="AB334">
        <f t="shared" si="195"/>
        <v>0</v>
      </c>
      <c r="AC334" t="e">
        <f t="shared" si="179"/>
        <v>#DIV/0!</v>
      </c>
      <c r="AE334">
        <f t="shared" si="184"/>
        <v>0</v>
      </c>
      <c r="AF334">
        <f t="shared" si="185"/>
        <v>0</v>
      </c>
    </row>
    <row r="335" spans="1:32" x14ac:dyDescent="0.25">
      <c r="A335" t="s">
        <v>64</v>
      </c>
      <c r="B335" t="s">
        <v>963</v>
      </c>
      <c r="C335" t="s">
        <v>873</v>
      </c>
      <c r="D335">
        <v>1089000</v>
      </c>
      <c r="H335" t="s">
        <v>874</v>
      </c>
      <c r="N335">
        <f t="shared" si="196"/>
        <v>0</v>
      </c>
      <c r="Q335">
        <f>83745/12</f>
        <v>6978.75</v>
      </c>
      <c r="R335">
        <f t="shared" si="197"/>
        <v>83745</v>
      </c>
      <c r="U335">
        <f t="shared" si="192"/>
        <v>0</v>
      </c>
      <c r="V335">
        <f t="shared" si="193"/>
        <v>83745</v>
      </c>
      <c r="W335">
        <f t="shared" si="194"/>
        <v>6978.75</v>
      </c>
      <c r="X335">
        <f t="shared" si="198"/>
        <v>83745</v>
      </c>
      <c r="AA335">
        <f t="shared" si="178"/>
        <v>0</v>
      </c>
      <c r="AB335">
        <f t="shared" si="195"/>
        <v>7.690082644628099E-2</v>
      </c>
      <c r="AC335" t="e">
        <f t="shared" si="179"/>
        <v>#DIV/0!</v>
      </c>
      <c r="AE335">
        <f t="shared" si="184"/>
        <v>0</v>
      </c>
      <c r="AF335">
        <f t="shared" si="185"/>
        <v>6978.75</v>
      </c>
    </row>
    <row r="336" spans="1:32" x14ac:dyDescent="0.25">
      <c r="A336" t="s">
        <v>76</v>
      </c>
      <c r="B336" t="s">
        <v>963</v>
      </c>
      <c r="C336" t="s">
        <v>875</v>
      </c>
      <c r="D336">
        <v>1575000</v>
      </c>
      <c r="H336" t="s">
        <v>876</v>
      </c>
      <c r="I336" t="s">
        <v>877</v>
      </c>
      <c r="N336">
        <f t="shared" si="196"/>
        <v>0</v>
      </c>
      <c r="Q336">
        <v>5000</v>
      </c>
      <c r="R336">
        <f t="shared" si="197"/>
        <v>60000</v>
      </c>
      <c r="U336">
        <f t="shared" si="192"/>
        <v>0</v>
      </c>
      <c r="V336">
        <f t="shared" si="193"/>
        <v>60000</v>
      </c>
      <c r="W336">
        <f t="shared" si="194"/>
        <v>5000</v>
      </c>
      <c r="X336">
        <f t="shared" si="198"/>
        <v>60000</v>
      </c>
      <c r="Y336">
        <v>9000</v>
      </c>
      <c r="AA336">
        <f t="shared" si="178"/>
        <v>9000</v>
      </c>
      <c r="AB336">
        <f t="shared" si="195"/>
        <v>3.2380952380952378E-2</v>
      </c>
      <c r="AC336" t="e">
        <f t="shared" si="179"/>
        <v>#DIV/0!</v>
      </c>
      <c r="AE336">
        <f t="shared" si="184"/>
        <v>750</v>
      </c>
      <c r="AF336">
        <f t="shared" si="185"/>
        <v>4250</v>
      </c>
    </row>
    <row r="337" spans="1:32" x14ac:dyDescent="0.25">
      <c r="A337" t="s">
        <v>76</v>
      </c>
      <c r="B337" t="s">
        <v>963</v>
      </c>
      <c r="C337" t="s">
        <v>878</v>
      </c>
      <c r="D337">
        <v>1790000</v>
      </c>
      <c r="H337" t="s">
        <v>879</v>
      </c>
      <c r="N337">
        <f t="shared" si="196"/>
        <v>0</v>
      </c>
      <c r="O337">
        <v>3</v>
      </c>
      <c r="P337">
        <v>7</v>
      </c>
      <c r="Q337">
        <f>1500+2500+2500+200</f>
        <v>6700</v>
      </c>
      <c r="R337">
        <f t="shared" si="197"/>
        <v>80400</v>
      </c>
      <c r="S337" t="s">
        <v>867</v>
      </c>
      <c r="U337">
        <f t="shared" si="192"/>
        <v>0</v>
      </c>
      <c r="V337">
        <f t="shared" si="193"/>
        <v>80400</v>
      </c>
      <c r="W337">
        <f t="shared" si="194"/>
        <v>6700</v>
      </c>
      <c r="X337">
        <f t="shared" si="198"/>
        <v>80400</v>
      </c>
      <c r="Y337">
        <v>12512</v>
      </c>
      <c r="AA337">
        <f t="shared" si="178"/>
        <v>12512</v>
      </c>
      <c r="AB337" t="e">
        <f t="shared" si="195"/>
        <v>#VALUE!</v>
      </c>
      <c r="AC337" t="e">
        <f t="shared" si="179"/>
        <v>#DIV/0!</v>
      </c>
      <c r="AE337">
        <f t="shared" si="184"/>
        <v>1042.6666666666667</v>
      </c>
      <c r="AF337">
        <f t="shared" si="185"/>
        <v>5657.333333333333</v>
      </c>
    </row>
    <row r="338" spans="1:32" x14ac:dyDescent="0.25">
      <c r="A338" t="s">
        <v>76</v>
      </c>
      <c r="B338" t="s">
        <v>963</v>
      </c>
      <c r="C338" t="s">
        <v>880</v>
      </c>
      <c r="D338">
        <v>1399000</v>
      </c>
      <c r="H338" t="s">
        <v>881</v>
      </c>
      <c r="I338" t="s">
        <v>882</v>
      </c>
      <c r="L338">
        <v>1</v>
      </c>
      <c r="N338">
        <f t="shared" si="196"/>
        <v>0</v>
      </c>
      <c r="O338">
        <v>2</v>
      </c>
      <c r="P338">
        <v>5</v>
      </c>
      <c r="Q338">
        <f>3000+3000</f>
        <v>6000</v>
      </c>
      <c r="R338">
        <f t="shared" si="197"/>
        <v>72000</v>
      </c>
      <c r="U338">
        <f t="shared" si="192"/>
        <v>0</v>
      </c>
      <c r="V338">
        <f t="shared" si="193"/>
        <v>72000</v>
      </c>
      <c r="W338">
        <f t="shared" si="194"/>
        <v>6000</v>
      </c>
      <c r="X338">
        <f t="shared" si="198"/>
        <v>72000</v>
      </c>
      <c r="Y338">
        <v>6000</v>
      </c>
      <c r="AA338">
        <f t="shared" si="178"/>
        <v>6000</v>
      </c>
      <c r="AB338">
        <f t="shared" si="195"/>
        <v>4.7176554681915651E-2</v>
      </c>
      <c r="AC338" t="e">
        <f t="shared" si="179"/>
        <v>#DIV/0!</v>
      </c>
      <c r="AE338">
        <f t="shared" si="184"/>
        <v>500</v>
      </c>
      <c r="AF338">
        <f t="shared" si="185"/>
        <v>5500</v>
      </c>
    </row>
    <row r="339" spans="1:32" x14ac:dyDescent="0.25">
      <c r="A339" t="s">
        <v>76</v>
      </c>
      <c r="B339" t="s">
        <v>963</v>
      </c>
      <c r="C339" t="s">
        <v>883</v>
      </c>
      <c r="D339">
        <v>1100000</v>
      </c>
      <c r="H339" t="s">
        <v>884</v>
      </c>
      <c r="I339" t="s">
        <v>885</v>
      </c>
      <c r="N339">
        <f t="shared" si="196"/>
        <v>0</v>
      </c>
      <c r="O339">
        <v>2</v>
      </c>
      <c r="R339">
        <f t="shared" si="197"/>
        <v>0</v>
      </c>
      <c r="U339">
        <f t="shared" si="192"/>
        <v>0</v>
      </c>
      <c r="V339">
        <f t="shared" si="193"/>
        <v>0</v>
      </c>
      <c r="W339">
        <f t="shared" si="194"/>
        <v>0</v>
      </c>
      <c r="X339">
        <f t="shared" si="198"/>
        <v>0</v>
      </c>
      <c r="Y339">
        <v>28000</v>
      </c>
      <c r="AA339">
        <f t="shared" si="178"/>
        <v>28000</v>
      </c>
      <c r="AB339">
        <f t="shared" si="195"/>
        <v>-2.5454545454545455E-2</v>
      </c>
      <c r="AC339" t="e">
        <f t="shared" si="179"/>
        <v>#DIV/0!</v>
      </c>
      <c r="AE339">
        <f t="shared" si="184"/>
        <v>2333.3333333333335</v>
      </c>
      <c r="AF339">
        <f t="shared" si="185"/>
        <v>-2333.3333333333335</v>
      </c>
    </row>
    <row r="340" spans="1:32" x14ac:dyDescent="0.25">
      <c r="A340" t="s">
        <v>388</v>
      </c>
      <c r="B340" t="s">
        <v>963</v>
      </c>
      <c r="C340" t="s">
        <v>886</v>
      </c>
      <c r="D340">
        <v>1750000</v>
      </c>
      <c r="G340">
        <v>227</v>
      </c>
      <c r="H340" t="s">
        <v>887</v>
      </c>
      <c r="I340" t="s">
        <v>888</v>
      </c>
      <c r="J340">
        <v>2614</v>
      </c>
      <c r="L340">
        <v>1</v>
      </c>
      <c r="M340">
        <v>4000</v>
      </c>
      <c r="N340">
        <f t="shared" si="196"/>
        <v>48000</v>
      </c>
      <c r="O340">
        <v>2</v>
      </c>
      <c r="P340">
        <v>4</v>
      </c>
      <c r="Q340">
        <v>4000</v>
      </c>
      <c r="R340">
        <f t="shared" si="197"/>
        <v>48000</v>
      </c>
      <c r="U340">
        <f t="shared" si="192"/>
        <v>0</v>
      </c>
      <c r="V340">
        <f t="shared" si="193"/>
        <v>96000</v>
      </c>
      <c r="W340">
        <f t="shared" si="194"/>
        <v>8000</v>
      </c>
      <c r="X340">
        <f t="shared" si="198"/>
        <v>96000</v>
      </c>
      <c r="Y340">
        <v>8600</v>
      </c>
      <c r="AA340">
        <f t="shared" si="178"/>
        <v>8600</v>
      </c>
      <c r="AB340">
        <f t="shared" si="195"/>
        <v>4.9942857142857143E-2</v>
      </c>
      <c r="AC340" t="e">
        <f t="shared" si="179"/>
        <v>#DIV/0!</v>
      </c>
      <c r="AE340">
        <f t="shared" si="184"/>
        <v>716.66666666666663</v>
      </c>
      <c r="AF340">
        <f t="shared" si="185"/>
        <v>7283.333333333333</v>
      </c>
    </row>
    <row r="341" spans="1:32" x14ac:dyDescent="0.25">
      <c r="A341" t="s">
        <v>64</v>
      </c>
      <c r="B341" t="s">
        <v>963</v>
      </c>
      <c r="C341" t="s">
        <v>889</v>
      </c>
      <c r="D341">
        <v>1980000</v>
      </c>
      <c r="H341" t="s">
        <v>890</v>
      </c>
      <c r="I341" t="s">
        <v>773</v>
      </c>
      <c r="L341">
        <v>1</v>
      </c>
      <c r="M341">
        <v>6500</v>
      </c>
      <c r="N341">
        <f t="shared" si="196"/>
        <v>78000</v>
      </c>
      <c r="O341">
        <v>4</v>
      </c>
      <c r="Q341">
        <f>2300+2200+1750+1900</f>
        <v>8150</v>
      </c>
      <c r="R341">
        <f t="shared" si="197"/>
        <v>97800</v>
      </c>
      <c r="U341">
        <f t="shared" si="192"/>
        <v>0</v>
      </c>
      <c r="V341">
        <f t="shared" si="193"/>
        <v>175800</v>
      </c>
      <c r="W341">
        <f t="shared" si="194"/>
        <v>14650</v>
      </c>
      <c r="X341">
        <f t="shared" si="198"/>
        <v>175800</v>
      </c>
      <c r="Y341">
        <v>39231</v>
      </c>
      <c r="AA341">
        <f t="shared" si="178"/>
        <v>39231</v>
      </c>
      <c r="AB341">
        <f t="shared" si="195"/>
        <v>6.8974242424242424E-2</v>
      </c>
      <c r="AC341" t="e">
        <f t="shared" si="179"/>
        <v>#DIV/0!</v>
      </c>
      <c r="AE341">
        <f t="shared" si="184"/>
        <v>3269.25</v>
      </c>
      <c r="AF341">
        <f t="shared" si="185"/>
        <v>11380.75</v>
      </c>
    </row>
    <row r="342" spans="1:32" x14ac:dyDescent="0.25">
      <c r="A342" t="s">
        <v>388</v>
      </c>
      <c r="B342" t="s">
        <v>959</v>
      </c>
      <c r="C342" t="s">
        <v>891</v>
      </c>
      <c r="D342">
        <v>2000000</v>
      </c>
      <c r="G342" t="s">
        <v>892</v>
      </c>
      <c r="H342" t="s">
        <v>893</v>
      </c>
      <c r="J342">
        <f>25*54</f>
        <v>1350</v>
      </c>
      <c r="L342">
        <v>1</v>
      </c>
      <c r="M342">
        <v>3000</v>
      </c>
      <c r="N342">
        <f t="shared" si="196"/>
        <v>36000</v>
      </c>
      <c r="O342">
        <v>2</v>
      </c>
      <c r="P342">
        <v>5</v>
      </c>
      <c r="Q342">
        <v>6000</v>
      </c>
      <c r="R342">
        <f t="shared" si="197"/>
        <v>72000</v>
      </c>
      <c r="U342">
        <f t="shared" si="192"/>
        <v>0</v>
      </c>
      <c r="V342">
        <f t="shared" si="193"/>
        <v>108000</v>
      </c>
      <c r="W342">
        <f t="shared" si="194"/>
        <v>9000</v>
      </c>
      <c r="X342">
        <f t="shared" si="198"/>
        <v>108000</v>
      </c>
      <c r="Y342">
        <v>5103</v>
      </c>
      <c r="AA342">
        <f t="shared" si="178"/>
        <v>5103</v>
      </c>
      <c r="AB342">
        <f t="shared" si="195"/>
        <v>5.1448500000000001E-2</v>
      </c>
      <c r="AC342" t="e">
        <f t="shared" si="179"/>
        <v>#DIV/0!</v>
      </c>
      <c r="AE342">
        <f t="shared" si="184"/>
        <v>425.25</v>
      </c>
      <c r="AF342">
        <f t="shared" si="185"/>
        <v>8574.75</v>
      </c>
    </row>
    <row r="343" spans="1:32" x14ac:dyDescent="0.25">
      <c r="A343" t="s">
        <v>388</v>
      </c>
      <c r="B343" t="s">
        <v>959</v>
      </c>
      <c r="C343" t="s">
        <v>895</v>
      </c>
      <c r="D343">
        <v>1849000</v>
      </c>
      <c r="G343" t="s">
        <v>896</v>
      </c>
      <c r="H343" t="s">
        <v>897</v>
      </c>
      <c r="I343" t="s">
        <v>898</v>
      </c>
      <c r="J343">
        <v>1307</v>
      </c>
      <c r="L343">
        <v>1</v>
      </c>
      <c r="M343">
        <v>3000</v>
      </c>
      <c r="N343">
        <f t="shared" si="196"/>
        <v>36000</v>
      </c>
      <c r="O343">
        <v>2</v>
      </c>
      <c r="P343">
        <v>4</v>
      </c>
      <c r="Q343">
        <v>5000</v>
      </c>
      <c r="R343">
        <f t="shared" si="197"/>
        <v>60000</v>
      </c>
      <c r="U343">
        <f t="shared" si="192"/>
        <v>0</v>
      </c>
      <c r="V343">
        <f t="shared" si="193"/>
        <v>96000</v>
      </c>
      <c r="W343">
        <f t="shared" si="194"/>
        <v>8000</v>
      </c>
      <c r="X343">
        <f t="shared" si="198"/>
        <v>96000</v>
      </c>
      <c r="Y343">
        <v>5169</v>
      </c>
      <c r="AA343">
        <f t="shared" si="178"/>
        <v>5169</v>
      </c>
      <c r="AB343">
        <f t="shared" si="195"/>
        <v>4.9124391563007033E-2</v>
      </c>
      <c r="AC343" t="e">
        <f t="shared" si="179"/>
        <v>#DIV/0!</v>
      </c>
      <c r="AE343">
        <f t="shared" si="184"/>
        <v>430.75</v>
      </c>
      <c r="AF343">
        <f t="shared" si="185"/>
        <v>7569.25</v>
      </c>
    </row>
    <row r="344" spans="1:32" x14ac:dyDescent="0.25">
      <c r="A344" t="s">
        <v>76</v>
      </c>
      <c r="B344" t="s">
        <v>959</v>
      </c>
      <c r="C344" t="s">
        <v>899</v>
      </c>
      <c r="D344">
        <v>1975000</v>
      </c>
      <c r="G344" t="s">
        <v>900</v>
      </c>
      <c r="H344" t="s">
        <v>901</v>
      </c>
      <c r="N344">
        <f t="shared" si="196"/>
        <v>0</v>
      </c>
      <c r="O344">
        <v>3</v>
      </c>
      <c r="P344">
        <v>6</v>
      </c>
      <c r="Q344">
        <f>2750*3</f>
        <v>8250</v>
      </c>
      <c r="R344">
        <f t="shared" si="197"/>
        <v>99000</v>
      </c>
      <c r="U344">
        <f t="shared" si="192"/>
        <v>0</v>
      </c>
      <c r="V344">
        <f t="shared" si="193"/>
        <v>99000</v>
      </c>
      <c r="W344">
        <f t="shared" si="194"/>
        <v>8250</v>
      </c>
      <c r="X344">
        <f t="shared" si="198"/>
        <v>99000</v>
      </c>
      <c r="Y344">
        <v>8337</v>
      </c>
      <c r="Z344">
        <v>10000</v>
      </c>
      <c r="AA344">
        <f t="shared" si="178"/>
        <v>18337</v>
      </c>
      <c r="AB344">
        <f t="shared" si="195"/>
        <v>4.0842025316455699E-2</v>
      </c>
      <c r="AC344" t="e">
        <f t="shared" si="179"/>
        <v>#DIV/0!</v>
      </c>
      <c r="AE344">
        <f t="shared" si="184"/>
        <v>1528.0833333333333</v>
      </c>
      <c r="AF344">
        <f t="shared" si="185"/>
        <v>6721.916666666667</v>
      </c>
    </row>
    <row r="345" spans="1:32" x14ac:dyDescent="0.25">
      <c r="A345" t="s">
        <v>76</v>
      </c>
      <c r="B345" t="s">
        <v>959</v>
      </c>
      <c r="C345" t="s">
        <v>902</v>
      </c>
      <c r="D345">
        <v>1688000</v>
      </c>
      <c r="G345">
        <v>140</v>
      </c>
      <c r="H345" t="s">
        <v>903</v>
      </c>
      <c r="I345" t="s">
        <v>904</v>
      </c>
      <c r="N345">
        <f t="shared" si="196"/>
        <v>0</v>
      </c>
      <c r="R345">
        <f t="shared" si="197"/>
        <v>0</v>
      </c>
      <c r="U345">
        <f t="shared" si="192"/>
        <v>0</v>
      </c>
      <c r="V345">
        <f t="shared" si="193"/>
        <v>0</v>
      </c>
      <c r="W345">
        <f t="shared" si="194"/>
        <v>0</v>
      </c>
      <c r="X345">
        <f t="shared" si="198"/>
        <v>0</v>
      </c>
      <c r="Y345">
        <v>3943</v>
      </c>
      <c r="AA345">
        <f t="shared" ref="AA345:AA356" si="199">Y345+Z345</f>
        <v>3943</v>
      </c>
      <c r="AB345">
        <f t="shared" si="195"/>
        <v>-2.3359004739336494E-3</v>
      </c>
      <c r="AC345" t="e">
        <f t="shared" si="179"/>
        <v>#DIV/0!</v>
      </c>
      <c r="AE345">
        <f t="shared" si="184"/>
        <v>328.58333333333331</v>
      </c>
      <c r="AF345">
        <f t="shared" si="185"/>
        <v>-328.58333333333331</v>
      </c>
    </row>
    <row r="346" spans="1:32" x14ac:dyDescent="0.25">
      <c r="A346" t="s">
        <v>76</v>
      </c>
      <c r="B346" t="s">
        <v>959</v>
      </c>
      <c r="C346" t="s">
        <v>905</v>
      </c>
      <c r="D346">
        <v>2100000</v>
      </c>
      <c r="J346">
        <v>1775</v>
      </c>
      <c r="K346">
        <v>2525</v>
      </c>
      <c r="L346">
        <v>2</v>
      </c>
      <c r="N346">
        <f t="shared" si="196"/>
        <v>0</v>
      </c>
      <c r="O346">
        <v>1</v>
      </c>
      <c r="R346">
        <f t="shared" si="197"/>
        <v>0</v>
      </c>
      <c r="U346">
        <f t="shared" si="192"/>
        <v>0</v>
      </c>
      <c r="V346">
        <f t="shared" si="193"/>
        <v>0</v>
      </c>
      <c r="W346">
        <f t="shared" si="194"/>
        <v>0</v>
      </c>
      <c r="X346">
        <f t="shared" si="198"/>
        <v>0</v>
      </c>
      <c r="AA346">
        <f t="shared" si="199"/>
        <v>0</v>
      </c>
      <c r="AB346">
        <f t="shared" si="195"/>
        <v>0</v>
      </c>
      <c r="AC346" t="e">
        <f t="shared" ref="AC346:AC356" si="200">(X346-AA346)/E346</f>
        <v>#DIV/0!</v>
      </c>
      <c r="AE346">
        <f t="shared" si="184"/>
        <v>0</v>
      </c>
      <c r="AF346">
        <f t="shared" si="185"/>
        <v>0</v>
      </c>
    </row>
    <row r="347" spans="1:32" x14ac:dyDescent="0.25">
      <c r="A347" t="s">
        <v>76</v>
      </c>
      <c r="B347" t="s">
        <v>959</v>
      </c>
      <c r="C347" t="s">
        <v>906</v>
      </c>
      <c r="D347">
        <v>1249000</v>
      </c>
      <c r="J347" t="s">
        <v>690</v>
      </c>
      <c r="K347" t="s">
        <v>907</v>
      </c>
      <c r="L347">
        <v>0</v>
      </c>
      <c r="N347">
        <f t="shared" si="196"/>
        <v>0</v>
      </c>
      <c r="O347">
        <v>2</v>
      </c>
      <c r="P347">
        <v>6</v>
      </c>
      <c r="R347">
        <f t="shared" si="197"/>
        <v>0</v>
      </c>
      <c r="U347">
        <f t="shared" si="192"/>
        <v>0</v>
      </c>
      <c r="V347">
        <f t="shared" si="193"/>
        <v>0</v>
      </c>
      <c r="W347">
        <f t="shared" si="194"/>
        <v>0</v>
      </c>
      <c r="X347">
        <f t="shared" si="198"/>
        <v>0</v>
      </c>
      <c r="Y347">
        <v>5500</v>
      </c>
      <c r="AA347">
        <f t="shared" si="199"/>
        <v>5500</v>
      </c>
      <c r="AB347">
        <f t="shared" si="195"/>
        <v>-4.4035228182546038E-3</v>
      </c>
      <c r="AC347" t="e">
        <f t="shared" si="200"/>
        <v>#DIV/0!</v>
      </c>
      <c r="AE347">
        <f t="shared" si="184"/>
        <v>458.33333333333331</v>
      </c>
      <c r="AF347">
        <f t="shared" si="185"/>
        <v>-458.33333333333331</v>
      </c>
    </row>
    <row r="348" spans="1:32" x14ac:dyDescent="0.25">
      <c r="A348" t="s">
        <v>76</v>
      </c>
      <c r="B348" t="s">
        <v>959</v>
      </c>
      <c r="C348" t="s">
        <v>908</v>
      </c>
      <c r="D348">
        <v>1500000</v>
      </c>
      <c r="N348">
        <f t="shared" si="196"/>
        <v>0</v>
      </c>
      <c r="O348">
        <v>2</v>
      </c>
      <c r="P348">
        <v>2</v>
      </c>
      <c r="Q348">
        <f>3200+2700</f>
        <v>5900</v>
      </c>
      <c r="R348">
        <f t="shared" si="197"/>
        <v>70800</v>
      </c>
      <c r="U348">
        <f t="shared" si="192"/>
        <v>0</v>
      </c>
      <c r="V348">
        <f t="shared" si="193"/>
        <v>70800</v>
      </c>
      <c r="W348">
        <f t="shared" si="194"/>
        <v>5900</v>
      </c>
      <c r="X348">
        <f t="shared" si="198"/>
        <v>70800</v>
      </c>
      <c r="Y348">
        <v>2500</v>
      </c>
      <c r="Z348">
        <v>10000</v>
      </c>
      <c r="AA348">
        <f t="shared" si="199"/>
        <v>12500</v>
      </c>
      <c r="AB348">
        <f t="shared" si="195"/>
        <v>3.8866666666666667E-2</v>
      </c>
      <c r="AC348" t="e">
        <f t="shared" si="200"/>
        <v>#DIV/0!</v>
      </c>
      <c r="AE348">
        <f t="shared" si="184"/>
        <v>1041.6666666666667</v>
      </c>
      <c r="AF348">
        <f t="shared" si="185"/>
        <v>4858.333333333333</v>
      </c>
    </row>
    <row r="349" spans="1:32" x14ac:dyDescent="0.25">
      <c r="B349" t="s">
        <v>977</v>
      </c>
      <c r="D349">
        <v>1750000</v>
      </c>
      <c r="E349" t="s">
        <v>910</v>
      </c>
      <c r="G349" t="s">
        <v>911</v>
      </c>
      <c r="H349" t="s">
        <v>912</v>
      </c>
      <c r="I349" t="s">
        <v>341</v>
      </c>
      <c r="N349">
        <f t="shared" si="196"/>
        <v>0</v>
      </c>
      <c r="O349">
        <v>3</v>
      </c>
      <c r="P349">
        <v>5</v>
      </c>
      <c r="Q349">
        <f>1550+1550+2000</f>
        <v>5100</v>
      </c>
      <c r="R349">
        <f t="shared" si="197"/>
        <v>61200</v>
      </c>
      <c r="S349">
        <v>2</v>
      </c>
      <c r="U349">
        <f t="shared" si="192"/>
        <v>0</v>
      </c>
      <c r="V349">
        <f t="shared" si="193"/>
        <v>61200</v>
      </c>
      <c r="W349">
        <f t="shared" si="194"/>
        <v>5100</v>
      </c>
      <c r="X349">
        <f t="shared" si="198"/>
        <v>61200</v>
      </c>
      <c r="Y349" t="s">
        <v>566</v>
      </c>
      <c r="AA349" t="e">
        <f t="shared" si="199"/>
        <v>#VALUE!</v>
      </c>
      <c r="AB349" t="e">
        <f t="shared" si="195"/>
        <v>#VALUE!</v>
      </c>
      <c r="AC349" t="e">
        <f t="shared" si="200"/>
        <v>#VALUE!</v>
      </c>
      <c r="AE349" t="e">
        <f t="shared" si="184"/>
        <v>#VALUE!</v>
      </c>
      <c r="AF349" t="e">
        <f t="shared" si="185"/>
        <v>#VALUE!</v>
      </c>
    </row>
    <row r="350" spans="1:32" ht="15.75" customHeight="1" x14ac:dyDescent="0.25">
      <c r="B350" t="s">
        <v>978</v>
      </c>
      <c r="E350" t="s">
        <v>115</v>
      </c>
      <c r="F350" t="s">
        <v>217</v>
      </c>
      <c r="R350">
        <f t="shared" si="197"/>
        <v>0</v>
      </c>
      <c r="U350">
        <f t="shared" si="192"/>
        <v>0</v>
      </c>
      <c r="V350">
        <f t="shared" si="193"/>
        <v>0</v>
      </c>
      <c r="W350">
        <f t="shared" si="194"/>
        <v>0</v>
      </c>
      <c r="X350">
        <f t="shared" si="198"/>
        <v>0</v>
      </c>
      <c r="AA350">
        <f t="shared" si="199"/>
        <v>0</v>
      </c>
      <c r="AB350" t="e">
        <f>(V350-AA350+(S350*12))/D350</f>
        <v>#DIV/0!</v>
      </c>
      <c r="AC350" t="e">
        <f>(X350-AA350)/E350</f>
        <v>#VALUE!</v>
      </c>
      <c r="AE350">
        <f t="shared" si="184"/>
        <v>0</v>
      </c>
      <c r="AF350">
        <f t="shared" si="185"/>
        <v>0</v>
      </c>
    </row>
    <row r="351" spans="1:32" x14ac:dyDescent="0.25">
      <c r="B351" t="s">
        <v>914</v>
      </c>
      <c r="D351">
        <v>1300000</v>
      </c>
      <c r="G351" t="s">
        <v>915</v>
      </c>
      <c r="H351" t="s">
        <v>695</v>
      </c>
      <c r="I351" t="s">
        <v>341</v>
      </c>
      <c r="N351">
        <f>M351*12</f>
        <v>0</v>
      </c>
      <c r="O351">
        <v>2</v>
      </c>
      <c r="P351">
        <v>4</v>
      </c>
      <c r="R351">
        <f t="shared" si="197"/>
        <v>0</v>
      </c>
      <c r="S351">
        <v>2</v>
      </c>
      <c r="U351">
        <f t="shared" si="192"/>
        <v>0</v>
      </c>
      <c r="V351">
        <f t="shared" si="193"/>
        <v>0</v>
      </c>
      <c r="W351">
        <f t="shared" si="194"/>
        <v>0</v>
      </c>
      <c r="X351">
        <f t="shared" si="198"/>
        <v>0</v>
      </c>
      <c r="Y351">
        <v>8848</v>
      </c>
      <c r="AA351">
        <f t="shared" si="199"/>
        <v>8848</v>
      </c>
      <c r="AB351">
        <f>(V351-AA351+(S351*12))/D351</f>
        <v>-6.7876923076923079E-3</v>
      </c>
      <c r="AC351" t="e">
        <f>(X351-AA351)/E351</f>
        <v>#DIV/0!</v>
      </c>
      <c r="AE351">
        <f t="shared" si="184"/>
        <v>737.33333333333337</v>
      </c>
      <c r="AF351">
        <f t="shared" si="185"/>
        <v>-737.33333333333337</v>
      </c>
    </row>
    <row r="352" spans="1:32" x14ac:dyDescent="0.25">
      <c r="B352" t="s">
        <v>916</v>
      </c>
      <c r="N352">
        <f>M352*12</f>
        <v>0</v>
      </c>
      <c r="R352">
        <f t="shared" si="197"/>
        <v>0</v>
      </c>
      <c r="U352">
        <f t="shared" si="192"/>
        <v>0</v>
      </c>
      <c r="V352">
        <f t="shared" si="193"/>
        <v>0</v>
      </c>
      <c r="W352">
        <f t="shared" si="194"/>
        <v>0</v>
      </c>
      <c r="X352">
        <f t="shared" si="198"/>
        <v>0</v>
      </c>
      <c r="AA352">
        <f t="shared" si="199"/>
        <v>0</v>
      </c>
      <c r="AB352" t="e">
        <f>(V352-AA352+(S352*12))/D352</f>
        <v>#DIV/0!</v>
      </c>
      <c r="AC352" t="e">
        <f>(X352-AA352)/E352</f>
        <v>#DIV/0!</v>
      </c>
      <c r="AE352">
        <f t="shared" si="184"/>
        <v>0</v>
      </c>
      <c r="AF352">
        <f t="shared" si="185"/>
        <v>0</v>
      </c>
    </row>
    <row r="353" spans="2:32" x14ac:dyDescent="0.25">
      <c r="B353" t="s">
        <v>917</v>
      </c>
      <c r="N353">
        <f>M353*12</f>
        <v>0</v>
      </c>
      <c r="R353">
        <f t="shared" si="197"/>
        <v>0</v>
      </c>
      <c r="U353">
        <f t="shared" si="192"/>
        <v>0</v>
      </c>
      <c r="V353">
        <f t="shared" si="193"/>
        <v>0</v>
      </c>
      <c r="W353">
        <f t="shared" si="194"/>
        <v>0</v>
      </c>
      <c r="X353">
        <f t="shared" si="198"/>
        <v>0</v>
      </c>
      <c r="AA353">
        <f t="shared" si="199"/>
        <v>0</v>
      </c>
      <c r="AB353" t="e">
        <f>(V353-AA353+(S353*12))/D353</f>
        <v>#DIV/0!</v>
      </c>
      <c r="AC353" t="e">
        <f>(X353-AA353)/E353</f>
        <v>#DIV/0!</v>
      </c>
      <c r="AE353">
        <f t="shared" si="184"/>
        <v>0</v>
      </c>
      <c r="AF353">
        <f t="shared" si="185"/>
        <v>0</v>
      </c>
    </row>
    <row r="354" spans="2:32" x14ac:dyDescent="0.25">
      <c r="B354" t="s">
        <v>918</v>
      </c>
      <c r="N354">
        <f>M354*12</f>
        <v>0</v>
      </c>
      <c r="R354">
        <f t="shared" si="197"/>
        <v>0</v>
      </c>
      <c r="U354">
        <f t="shared" si="192"/>
        <v>0</v>
      </c>
      <c r="V354">
        <f t="shared" si="193"/>
        <v>0</v>
      </c>
      <c r="W354">
        <f t="shared" si="194"/>
        <v>0</v>
      </c>
      <c r="X354">
        <f t="shared" si="198"/>
        <v>0</v>
      </c>
      <c r="AA354">
        <f t="shared" si="199"/>
        <v>0</v>
      </c>
      <c r="AB354" t="e">
        <f>(V354-AA354+(S354*12))/D354</f>
        <v>#DIV/0!</v>
      </c>
      <c r="AC354" t="e">
        <f>(X354-AA354)/E354</f>
        <v>#DIV/0!</v>
      </c>
      <c r="AE354">
        <f t="shared" si="184"/>
        <v>0</v>
      </c>
      <c r="AF354">
        <f t="shared" si="185"/>
        <v>0</v>
      </c>
    </row>
    <row r="355" spans="2:32" x14ac:dyDescent="0.25">
      <c r="N355">
        <f t="shared" si="196"/>
        <v>0</v>
      </c>
      <c r="R355">
        <f t="shared" si="197"/>
        <v>0</v>
      </c>
      <c r="U355">
        <f t="shared" si="192"/>
        <v>0</v>
      </c>
      <c r="V355">
        <f t="shared" si="193"/>
        <v>0</v>
      </c>
      <c r="W355">
        <f t="shared" si="194"/>
        <v>0</v>
      </c>
      <c r="X355">
        <f t="shared" si="198"/>
        <v>0</v>
      </c>
      <c r="AA355">
        <f t="shared" si="199"/>
        <v>0</v>
      </c>
      <c r="AB355" t="e">
        <f t="shared" si="195"/>
        <v>#DIV/0!</v>
      </c>
      <c r="AC355" t="e">
        <f t="shared" si="200"/>
        <v>#DIV/0!</v>
      </c>
      <c r="AE355">
        <f t="shared" si="184"/>
        <v>0</v>
      </c>
      <c r="AF355">
        <f t="shared" si="185"/>
        <v>0</v>
      </c>
    </row>
    <row r="356" spans="2:32" x14ac:dyDescent="0.25">
      <c r="R356">
        <f t="shared" si="197"/>
        <v>0</v>
      </c>
      <c r="U356">
        <f t="shared" si="192"/>
        <v>0</v>
      </c>
      <c r="V356">
        <f t="shared" si="193"/>
        <v>0</v>
      </c>
      <c r="W356">
        <f t="shared" si="194"/>
        <v>0</v>
      </c>
      <c r="X356">
        <f t="shared" si="198"/>
        <v>0</v>
      </c>
      <c r="AA356">
        <f t="shared" si="199"/>
        <v>0</v>
      </c>
      <c r="AB356" t="e">
        <f t="shared" si="195"/>
        <v>#DIV/0!</v>
      </c>
      <c r="AC356" t="e">
        <f t="shared" si="200"/>
        <v>#DIV/0!</v>
      </c>
      <c r="AE356">
        <f t="shared" si="184"/>
        <v>0</v>
      </c>
      <c r="AF356">
        <f t="shared" si="185"/>
        <v>0</v>
      </c>
    </row>
    <row r="357" spans="2:32" x14ac:dyDescent="0.25">
      <c r="N357">
        <f>M357*12</f>
        <v>0</v>
      </c>
      <c r="R357">
        <f>Q357*12</f>
        <v>0</v>
      </c>
      <c r="U357">
        <f>T357*12</f>
        <v>0</v>
      </c>
      <c r="V357">
        <f>N357+R357+U357</f>
        <v>0</v>
      </c>
      <c r="W357">
        <f>V357/12</f>
        <v>0</v>
      </c>
      <c r="AB357" t="e">
        <f>(V357-AA357+(S357*12))/D357</f>
        <v>#DIV/0!</v>
      </c>
      <c r="AC357" t="e">
        <f>(X357-AA357)/E357</f>
        <v>#DIV/0!</v>
      </c>
    </row>
    <row r="358" spans="2:32" x14ac:dyDescent="0.25">
      <c r="N358">
        <f>M358*12</f>
        <v>0</v>
      </c>
      <c r="R358">
        <f>Q358*12</f>
        <v>0</v>
      </c>
      <c r="U358">
        <f>T358*12</f>
        <v>0</v>
      </c>
      <c r="V358">
        <f>N358+R358+U358</f>
        <v>0</v>
      </c>
      <c r="W358">
        <f>V358/12</f>
        <v>0</v>
      </c>
      <c r="X358">
        <f>W358*12</f>
        <v>0</v>
      </c>
      <c r="AA358">
        <f>Y358+Z358</f>
        <v>0</v>
      </c>
      <c r="AB358" t="e">
        <f t="shared" ref="AB358:AB404" si="201">(V358-AA358+(S358*12))/D358</f>
        <v>#DIV/0!</v>
      </c>
      <c r="AC358" t="e">
        <f t="shared" ref="AC358:AC421" si="202">(X358-AA358)/E358</f>
        <v>#DIV/0!</v>
      </c>
      <c r="AE358">
        <f t="shared" ref="AE358:AE421" si="203">AA358/12</f>
        <v>0</v>
      </c>
      <c r="AF358">
        <f t="shared" ref="AF358:AF421" si="204">W358-AD358-AE358</f>
        <v>0</v>
      </c>
    </row>
    <row r="359" spans="2:32" x14ac:dyDescent="0.25">
      <c r="N359">
        <f t="shared" ref="N359:N422" si="205">M359*12</f>
        <v>0</v>
      </c>
      <c r="R359">
        <f t="shared" ref="R359:R422" si="206">Q359*12</f>
        <v>0</v>
      </c>
      <c r="U359">
        <f t="shared" ref="U359:U422" si="207">T359*12</f>
        <v>0</v>
      </c>
      <c r="V359">
        <f t="shared" ref="V359:V422" si="208">N359+R359+U359</f>
        <v>0</v>
      </c>
      <c r="W359">
        <f t="shared" ref="W359:W422" si="209">V359/12</f>
        <v>0</v>
      </c>
      <c r="X359">
        <f t="shared" ref="X359:X422" si="210">W359*12</f>
        <v>0</v>
      </c>
      <c r="AA359">
        <f t="shared" ref="AA359:AA422" si="211">Y359+Z359</f>
        <v>0</v>
      </c>
      <c r="AB359" t="e">
        <f t="shared" si="201"/>
        <v>#DIV/0!</v>
      </c>
      <c r="AC359" t="e">
        <f t="shared" si="202"/>
        <v>#DIV/0!</v>
      </c>
      <c r="AE359">
        <f t="shared" si="203"/>
        <v>0</v>
      </c>
      <c r="AF359">
        <f t="shared" si="204"/>
        <v>0</v>
      </c>
    </row>
    <row r="360" spans="2:32" x14ac:dyDescent="0.25">
      <c r="N360">
        <f t="shared" si="205"/>
        <v>0</v>
      </c>
      <c r="R360">
        <f t="shared" si="206"/>
        <v>0</v>
      </c>
      <c r="U360">
        <f t="shared" si="207"/>
        <v>0</v>
      </c>
      <c r="V360">
        <f t="shared" si="208"/>
        <v>0</v>
      </c>
      <c r="W360">
        <f t="shared" si="209"/>
        <v>0</v>
      </c>
      <c r="X360">
        <f t="shared" si="210"/>
        <v>0</v>
      </c>
      <c r="AA360">
        <f t="shared" si="211"/>
        <v>0</v>
      </c>
      <c r="AB360" t="e">
        <f t="shared" si="201"/>
        <v>#DIV/0!</v>
      </c>
      <c r="AC360" t="e">
        <f t="shared" si="202"/>
        <v>#DIV/0!</v>
      </c>
      <c r="AE360">
        <f t="shared" si="203"/>
        <v>0</v>
      </c>
      <c r="AF360">
        <f t="shared" si="204"/>
        <v>0</v>
      </c>
    </row>
    <row r="361" spans="2:32" x14ac:dyDescent="0.25">
      <c r="N361">
        <f t="shared" si="205"/>
        <v>0</v>
      </c>
      <c r="R361">
        <f t="shared" si="206"/>
        <v>0</v>
      </c>
      <c r="U361">
        <f t="shared" si="207"/>
        <v>0</v>
      </c>
      <c r="V361">
        <f t="shared" si="208"/>
        <v>0</v>
      </c>
      <c r="W361">
        <f t="shared" si="209"/>
        <v>0</v>
      </c>
      <c r="X361">
        <f t="shared" si="210"/>
        <v>0</v>
      </c>
      <c r="AA361">
        <f t="shared" si="211"/>
        <v>0</v>
      </c>
      <c r="AB361" t="e">
        <f t="shared" si="201"/>
        <v>#DIV/0!</v>
      </c>
      <c r="AC361" t="e">
        <f t="shared" si="202"/>
        <v>#DIV/0!</v>
      </c>
      <c r="AE361">
        <f t="shared" si="203"/>
        <v>0</v>
      </c>
      <c r="AF361">
        <f t="shared" si="204"/>
        <v>0</v>
      </c>
    </row>
    <row r="362" spans="2:32" x14ac:dyDescent="0.25">
      <c r="N362">
        <f t="shared" si="205"/>
        <v>0</v>
      </c>
      <c r="R362">
        <f t="shared" si="206"/>
        <v>0</v>
      </c>
      <c r="U362">
        <f t="shared" si="207"/>
        <v>0</v>
      </c>
      <c r="V362">
        <f t="shared" si="208"/>
        <v>0</v>
      </c>
      <c r="W362">
        <f t="shared" si="209"/>
        <v>0</v>
      </c>
      <c r="X362">
        <f t="shared" si="210"/>
        <v>0</v>
      </c>
      <c r="AA362">
        <f t="shared" si="211"/>
        <v>0</v>
      </c>
      <c r="AB362" t="e">
        <f t="shared" si="201"/>
        <v>#DIV/0!</v>
      </c>
      <c r="AC362" t="e">
        <f t="shared" si="202"/>
        <v>#DIV/0!</v>
      </c>
      <c r="AE362">
        <f t="shared" si="203"/>
        <v>0</v>
      </c>
      <c r="AF362">
        <f t="shared" si="204"/>
        <v>0</v>
      </c>
    </row>
    <row r="363" spans="2:32" x14ac:dyDescent="0.25">
      <c r="N363">
        <f t="shared" si="205"/>
        <v>0</v>
      </c>
      <c r="R363">
        <f t="shared" si="206"/>
        <v>0</v>
      </c>
      <c r="U363">
        <f t="shared" si="207"/>
        <v>0</v>
      </c>
      <c r="V363">
        <f t="shared" si="208"/>
        <v>0</v>
      </c>
      <c r="W363">
        <f t="shared" si="209"/>
        <v>0</v>
      </c>
      <c r="X363">
        <f t="shared" si="210"/>
        <v>0</v>
      </c>
      <c r="AA363">
        <f t="shared" si="211"/>
        <v>0</v>
      </c>
      <c r="AB363" t="e">
        <f t="shared" si="201"/>
        <v>#DIV/0!</v>
      </c>
      <c r="AC363" t="e">
        <f t="shared" si="202"/>
        <v>#DIV/0!</v>
      </c>
      <c r="AE363">
        <f t="shared" si="203"/>
        <v>0</v>
      </c>
      <c r="AF363">
        <f t="shared" si="204"/>
        <v>0</v>
      </c>
    </row>
    <row r="364" spans="2:32" x14ac:dyDescent="0.25">
      <c r="N364">
        <f t="shared" si="205"/>
        <v>0</v>
      </c>
      <c r="R364">
        <f t="shared" si="206"/>
        <v>0</v>
      </c>
      <c r="U364">
        <f t="shared" si="207"/>
        <v>0</v>
      </c>
      <c r="V364">
        <f t="shared" si="208"/>
        <v>0</v>
      </c>
      <c r="W364">
        <f t="shared" si="209"/>
        <v>0</v>
      </c>
      <c r="X364">
        <f t="shared" si="210"/>
        <v>0</v>
      </c>
      <c r="AA364">
        <f t="shared" si="211"/>
        <v>0</v>
      </c>
      <c r="AB364" t="e">
        <f t="shared" si="201"/>
        <v>#DIV/0!</v>
      </c>
      <c r="AC364" t="e">
        <f t="shared" si="202"/>
        <v>#DIV/0!</v>
      </c>
      <c r="AE364">
        <f t="shared" si="203"/>
        <v>0</v>
      </c>
      <c r="AF364">
        <f t="shared" si="204"/>
        <v>0</v>
      </c>
    </row>
    <row r="365" spans="2:32" x14ac:dyDescent="0.25">
      <c r="N365">
        <f t="shared" si="205"/>
        <v>0</v>
      </c>
      <c r="R365">
        <f t="shared" si="206"/>
        <v>0</v>
      </c>
      <c r="U365">
        <f t="shared" si="207"/>
        <v>0</v>
      </c>
      <c r="V365">
        <f t="shared" si="208"/>
        <v>0</v>
      </c>
      <c r="W365">
        <f t="shared" si="209"/>
        <v>0</v>
      </c>
      <c r="X365">
        <f t="shared" si="210"/>
        <v>0</v>
      </c>
      <c r="AA365">
        <f t="shared" si="211"/>
        <v>0</v>
      </c>
      <c r="AB365" t="e">
        <f t="shared" si="201"/>
        <v>#DIV/0!</v>
      </c>
      <c r="AC365" t="e">
        <f t="shared" si="202"/>
        <v>#DIV/0!</v>
      </c>
      <c r="AE365">
        <f t="shared" si="203"/>
        <v>0</v>
      </c>
      <c r="AF365">
        <f t="shared" si="204"/>
        <v>0</v>
      </c>
    </row>
    <row r="366" spans="2:32" x14ac:dyDescent="0.25">
      <c r="N366">
        <f t="shared" si="205"/>
        <v>0</v>
      </c>
      <c r="R366">
        <f t="shared" si="206"/>
        <v>0</v>
      </c>
      <c r="U366">
        <f t="shared" si="207"/>
        <v>0</v>
      </c>
      <c r="V366">
        <f t="shared" si="208"/>
        <v>0</v>
      </c>
      <c r="W366">
        <f t="shared" si="209"/>
        <v>0</v>
      </c>
      <c r="X366">
        <f t="shared" si="210"/>
        <v>0</v>
      </c>
      <c r="AA366">
        <f t="shared" si="211"/>
        <v>0</v>
      </c>
      <c r="AB366" t="e">
        <f t="shared" si="201"/>
        <v>#DIV/0!</v>
      </c>
      <c r="AC366" t="e">
        <f t="shared" si="202"/>
        <v>#DIV/0!</v>
      </c>
      <c r="AE366">
        <f t="shared" si="203"/>
        <v>0</v>
      </c>
      <c r="AF366">
        <f t="shared" si="204"/>
        <v>0</v>
      </c>
    </row>
    <row r="367" spans="2:32" x14ac:dyDescent="0.25">
      <c r="N367">
        <f t="shared" si="205"/>
        <v>0</v>
      </c>
      <c r="R367">
        <f t="shared" si="206"/>
        <v>0</v>
      </c>
      <c r="U367">
        <f t="shared" si="207"/>
        <v>0</v>
      </c>
      <c r="V367">
        <f t="shared" si="208"/>
        <v>0</v>
      </c>
      <c r="W367">
        <f t="shared" si="209"/>
        <v>0</v>
      </c>
      <c r="X367">
        <f t="shared" si="210"/>
        <v>0</v>
      </c>
      <c r="AA367">
        <f t="shared" si="211"/>
        <v>0</v>
      </c>
      <c r="AB367" t="e">
        <f t="shared" si="201"/>
        <v>#DIV/0!</v>
      </c>
      <c r="AC367" t="e">
        <f t="shared" si="202"/>
        <v>#DIV/0!</v>
      </c>
      <c r="AE367">
        <f t="shared" si="203"/>
        <v>0</v>
      </c>
      <c r="AF367">
        <f t="shared" si="204"/>
        <v>0</v>
      </c>
    </row>
    <row r="368" spans="2:32" x14ac:dyDescent="0.25">
      <c r="N368">
        <f t="shared" si="205"/>
        <v>0</v>
      </c>
      <c r="R368">
        <f t="shared" si="206"/>
        <v>0</v>
      </c>
      <c r="U368">
        <f t="shared" si="207"/>
        <v>0</v>
      </c>
      <c r="V368">
        <f t="shared" si="208"/>
        <v>0</v>
      </c>
      <c r="W368">
        <f t="shared" si="209"/>
        <v>0</v>
      </c>
      <c r="X368">
        <f t="shared" si="210"/>
        <v>0</v>
      </c>
      <c r="AA368">
        <f t="shared" si="211"/>
        <v>0</v>
      </c>
      <c r="AB368" t="e">
        <f t="shared" si="201"/>
        <v>#DIV/0!</v>
      </c>
      <c r="AC368" t="e">
        <f t="shared" si="202"/>
        <v>#DIV/0!</v>
      </c>
      <c r="AE368">
        <f t="shared" si="203"/>
        <v>0</v>
      </c>
      <c r="AF368">
        <f t="shared" si="204"/>
        <v>0</v>
      </c>
    </row>
    <row r="369" spans="14:32" x14ac:dyDescent="0.25">
      <c r="N369">
        <f t="shared" si="205"/>
        <v>0</v>
      </c>
      <c r="R369">
        <f t="shared" si="206"/>
        <v>0</v>
      </c>
      <c r="U369">
        <f t="shared" si="207"/>
        <v>0</v>
      </c>
      <c r="V369">
        <f t="shared" si="208"/>
        <v>0</v>
      </c>
      <c r="W369">
        <f t="shared" si="209"/>
        <v>0</v>
      </c>
      <c r="X369">
        <f t="shared" si="210"/>
        <v>0</v>
      </c>
      <c r="AA369">
        <f t="shared" si="211"/>
        <v>0</v>
      </c>
      <c r="AB369" t="e">
        <f t="shared" si="201"/>
        <v>#DIV/0!</v>
      </c>
      <c r="AC369" t="e">
        <f t="shared" si="202"/>
        <v>#DIV/0!</v>
      </c>
      <c r="AE369">
        <f t="shared" si="203"/>
        <v>0</v>
      </c>
      <c r="AF369">
        <f t="shared" si="204"/>
        <v>0</v>
      </c>
    </row>
    <row r="370" spans="14:32" x14ac:dyDescent="0.25">
      <c r="N370">
        <f t="shared" si="205"/>
        <v>0</v>
      </c>
      <c r="R370">
        <f t="shared" si="206"/>
        <v>0</v>
      </c>
      <c r="U370">
        <f t="shared" si="207"/>
        <v>0</v>
      </c>
      <c r="V370">
        <f t="shared" si="208"/>
        <v>0</v>
      </c>
      <c r="W370">
        <f t="shared" si="209"/>
        <v>0</v>
      </c>
      <c r="X370">
        <f t="shared" si="210"/>
        <v>0</v>
      </c>
      <c r="AA370">
        <f t="shared" si="211"/>
        <v>0</v>
      </c>
      <c r="AB370" t="e">
        <f t="shared" si="201"/>
        <v>#DIV/0!</v>
      </c>
      <c r="AC370" t="e">
        <f t="shared" si="202"/>
        <v>#DIV/0!</v>
      </c>
      <c r="AE370">
        <f t="shared" si="203"/>
        <v>0</v>
      </c>
      <c r="AF370">
        <f t="shared" si="204"/>
        <v>0</v>
      </c>
    </row>
    <row r="371" spans="14:32" x14ac:dyDescent="0.25">
      <c r="N371">
        <f t="shared" si="205"/>
        <v>0</v>
      </c>
      <c r="R371">
        <f t="shared" si="206"/>
        <v>0</v>
      </c>
      <c r="U371">
        <f t="shared" si="207"/>
        <v>0</v>
      </c>
      <c r="V371">
        <f t="shared" si="208"/>
        <v>0</v>
      </c>
      <c r="W371">
        <f t="shared" si="209"/>
        <v>0</v>
      </c>
      <c r="X371">
        <f t="shared" si="210"/>
        <v>0</v>
      </c>
      <c r="AA371">
        <f t="shared" si="211"/>
        <v>0</v>
      </c>
      <c r="AB371" t="e">
        <f t="shared" si="201"/>
        <v>#DIV/0!</v>
      </c>
      <c r="AC371" t="e">
        <f t="shared" si="202"/>
        <v>#DIV/0!</v>
      </c>
      <c r="AE371">
        <f t="shared" si="203"/>
        <v>0</v>
      </c>
      <c r="AF371">
        <f t="shared" si="204"/>
        <v>0</v>
      </c>
    </row>
    <row r="372" spans="14:32" x14ac:dyDescent="0.25">
      <c r="N372">
        <f t="shared" si="205"/>
        <v>0</v>
      </c>
      <c r="R372">
        <f t="shared" si="206"/>
        <v>0</v>
      </c>
      <c r="U372">
        <f t="shared" si="207"/>
        <v>0</v>
      </c>
      <c r="V372">
        <f t="shared" si="208"/>
        <v>0</v>
      </c>
      <c r="W372">
        <f t="shared" si="209"/>
        <v>0</v>
      </c>
      <c r="X372">
        <f t="shared" si="210"/>
        <v>0</v>
      </c>
      <c r="AA372">
        <f t="shared" si="211"/>
        <v>0</v>
      </c>
      <c r="AB372" t="e">
        <f t="shared" si="201"/>
        <v>#DIV/0!</v>
      </c>
      <c r="AC372" t="e">
        <f t="shared" si="202"/>
        <v>#DIV/0!</v>
      </c>
      <c r="AE372">
        <f t="shared" si="203"/>
        <v>0</v>
      </c>
      <c r="AF372">
        <f t="shared" si="204"/>
        <v>0</v>
      </c>
    </row>
    <row r="373" spans="14:32" x14ac:dyDescent="0.25">
      <c r="N373">
        <f t="shared" si="205"/>
        <v>0</v>
      </c>
      <c r="R373">
        <f t="shared" si="206"/>
        <v>0</v>
      </c>
      <c r="U373">
        <f t="shared" si="207"/>
        <v>0</v>
      </c>
      <c r="V373">
        <f t="shared" si="208"/>
        <v>0</v>
      </c>
      <c r="W373">
        <f t="shared" si="209"/>
        <v>0</v>
      </c>
      <c r="X373">
        <f t="shared" si="210"/>
        <v>0</v>
      </c>
      <c r="AA373">
        <f t="shared" si="211"/>
        <v>0</v>
      </c>
      <c r="AB373" t="e">
        <f t="shared" si="201"/>
        <v>#DIV/0!</v>
      </c>
      <c r="AC373" t="e">
        <f t="shared" si="202"/>
        <v>#DIV/0!</v>
      </c>
      <c r="AE373">
        <f t="shared" si="203"/>
        <v>0</v>
      </c>
      <c r="AF373">
        <f t="shared" si="204"/>
        <v>0</v>
      </c>
    </row>
    <row r="374" spans="14:32" x14ac:dyDescent="0.25">
      <c r="N374">
        <f t="shared" si="205"/>
        <v>0</v>
      </c>
      <c r="R374">
        <f t="shared" si="206"/>
        <v>0</v>
      </c>
      <c r="U374">
        <f t="shared" si="207"/>
        <v>0</v>
      </c>
      <c r="V374">
        <f t="shared" si="208"/>
        <v>0</v>
      </c>
      <c r="W374">
        <f t="shared" si="209"/>
        <v>0</v>
      </c>
      <c r="X374">
        <f t="shared" si="210"/>
        <v>0</v>
      </c>
      <c r="AA374">
        <f t="shared" si="211"/>
        <v>0</v>
      </c>
      <c r="AB374" t="e">
        <f t="shared" si="201"/>
        <v>#DIV/0!</v>
      </c>
      <c r="AC374" t="e">
        <f t="shared" si="202"/>
        <v>#DIV/0!</v>
      </c>
      <c r="AE374">
        <f t="shared" si="203"/>
        <v>0</v>
      </c>
      <c r="AF374">
        <f t="shared" si="204"/>
        <v>0</v>
      </c>
    </row>
    <row r="375" spans="14:32" x14ac:dyDescent="0.25">
      <c r="N375">
        <f t="shared" si="205"/>
        <v>0</v>
      </c>
      <c r="R375">
        <f t="shared" si="206"/>
        <v>0</v>
      </c>
      <c r="U375">
        <f t="shared" si="207"/>
        <v>0</v>
      </c>
      <c r="V375">
        <f t="shared" si="208"/>
        <v>0</v>
      </c>
      <c r="W375">
        <f t="shared" si="209"/>
        <v>0</v>
      </c>
      <c r="X375">
        <f t="shared" si="210"/>
        <v>0</v>
      </c>
      <c r="AA375">
        <f t="shared" si="211"/>
        <v>0</v>
      </c>
      <c r="AB375" t="e">
        <f t="shared" si="201"/>
        <v>#DIV/0!</v>
      </c>
      <c r="AC375" t="e">
        <f t="shared" si="202"/>
        <v>#DIV/0!</v>
      </c>
      <c r="AE375">
        <f t="shared" si="203"/>
        <v>0</v>
      </c>
      <c r="AF375">
        <f t="shared" si="204"/>
        <v>0</v>
      </c>
    </row>
    <row r="376" spans="14:32" x14ac:dyDescent="0.25">
      <c r="N376">
        <f t="shared" si="205"/>
        <v>0</v>
      </c>
      <c r="R376">
        <f t="shared" si="206"/>
        <v>0</v>
      </c>
      <c r="U376">
        <f t="shared" si="207"/>
        <v>0</v>
      </c>
      <c r="V376">
        <f t="shared" si="208"/>
        <v>0</v>
      </c>
      <c r="W376">
        <f t="shared" si="209"/>
        <v>0</v>
      </c>
      <c r="X376">
        <f t="shared" si="210"/>
        <v>0</v>
      </c>
      <c r="AA376">
        <f t="shared" si="211"/>
        <v>0</v>
      </c>
      <c r="AB376" t="e">
        <f t="shared" si="201"/>
        <v>#DIV/0!</v>
      </c>
      <c r="AC376" t="e">
        <f t="shared" si="202"/>
        <v>#DIV/0!</v>
      </c>
      <c r="AE376">
        <f t="shared" si="203"/>
        <v>0</v>
      </c>
      <c r="AF376">
        <f t="shared" si="204"/>
        <v>0</v>
      </c>
    </row>
    <row r="377" spans="14:32" x14ac:dyDescent="0.25">
      <c r="N377">
        <f t="shared" si="205"/>
        <v>0</v>
      </c>
      <c r="R377">
        <f t="shared" si="206"/>
        <v>0</v>
      </c>
      <c r="U377">
        <f t="shared" si="207"/>
        <v>0</v>
      </c>
      <c r="V377">
        <f t="shared" si="208"/>
        <v>0</v>
      </c>
      <c r="W377">
        <f t="shared" si="209"/>
        <v>0</v>
      </c>
      <c r="X377">
        <f t="shared" si="210"/>
        <v>0</v>
      </c>
      <c r="AA377">
        <f t="shared" si="211"/>
        <v>0</v>
      </c>
      <c r="AB377" t="e">
        <f t="shared" si="201"/>
        <v>#DIV/0!</v>
      </c>
      <c r="AC377" t="e">
        <f t="shared" si="202"/>
        <v>#DIV/0!</v>
      </c>
      <c r="AE377">
        <f t="shared" si="203"/>
        <v>0</v>
      </c>
      <c r="AF377">
        <f t="shared" si="204"/>
        <v>0</v>
      </c>
    </row>
    <row r="378" spans="14:32" x14ac:dyDescent="0.25">
      <c r="N378">
        <f t="shared" si="205"/>
        <v>0</v>
      </c>
      <c r="R378">
        <f t="shared" si="206"/>
        <v>0</v>
      </c>
      <c r="U378">
        <f t="shared" si="207"/>
        <v>0</v>
      </c>
      <c r="V378">
        <f t="shared" si="208"/>
        <v>0</v>
      </c>
      <c r="W378">
        <f t="shared" si="209"/>
        <v>0</v>
      </c>
      <c r="X378">
        <f t="shared" si="210"/>
        <v>0</v>
      </c>
      <c r="AA378">
        <f t="shared" si="211"/>
        <v>0</v>
      </c>
      <c r="AB378" t="e">
        <f t="shared" si="201"/>
        <v>#DIV/0!</v>
      </c>
      <c r="AC378" t="e">
        <f t="shared" si="202"/>
        <v>#DIV/0!</v>
      </c>
      <c r="AE378">
        <f t="shared" si="203"/>
        <v>0</v>
      </c>
      <c r="AF378">
        <f t="shared" si="204"/>
        <v>0</v>
      </c>
    </row>
    <row r="379" spans="14:32" x14ac:dyDescent="0.25">
      <c r="N379">
        <f t="shared" si="205"/>
        <v>0</v>
      </c>
      <c r="R379">
        <f t="shared" si="206"/>
        <v>0</v>
      </c>
      <c r="U379">
        <f t="shared" si="207"/>
        <v>0</v>
      </c>
      <c r="V379">
        <f t="shared" si="208"/>
        <v>0</v>
      </c>
      <c r="W379">
        <f t="shared" si="209"/>
        <v>0</v>
      </c>
      <c r="X379">
        <f t="shared" si="210"/>
        <v>0</v>
      </c>
      <c r="AA379">
        <f t="shared" si="211"/>
        <v>0</v>
      </c>
      <c r="AB379" t="e">
        <f t="shared" si="201"/>
        <v>#DIV/0!</v>
      </c>
      <c r="AC379" t="e">
        <f t="shared" si="202"/>
        <v>#DIV/0!</v>
      </c>
      <c r="AE379">
        <f t="shared" si="203"/>
        <v>0</v>
      </c>
      <c r="AF379">
        <f t="shared" si="204"/>
        <v>0</v>
      </c>
    </row>
    <row r="380" spans="14:32" x14ac:dyDescent="0.25">
      <c r="N380">
        <f t="shared" si="205"/>
        <v>0</v>
      </c>
      <c r="R380">
        <f t="shared" si="206"/>
        <v>0</v>
      </c>
      <c r="U380">
        <f t="shared" si="207"/>
        <v>0</v>
      </c>
      <c r="V380">
        <f t="shared" si="208"/>
        <v>0</v>
      </c>
      <c r="W380">
        <f t="shared" si="209"/>
        <v>0</v>
      </c>
      <c r="X380">
        <f t="shared" si="210"/>
        <v>0</v>
      </c>
      <c r="AA380">
        <f t="shared" si="211"/>
        <v>0</v>
      </c>
      <c r="AB380" t="e">
        <f t="shared" si="201"/>
        <v>#DIV/0!</v>
      </c>
      <c r="AC380" t="e">
        <f t="shared" si="202"/>
        <v>#DIV/0!</v>
      </c>
      <c r="AE380">
        <f t="shared" si="203"/>
        <v>0</v>
      </c>
      <c r="AF380">
        <f t="shared" si="204"/>
        <v>0</v>
      </c>
    </row>
    <row r="381" spans="14:32" x14ac:dyDescent="0.25">
      <c r="N381">
        <f t="shared" si="205"/>
        <v>0</v>
      </c>
      <c r="R381">
        <f t="shared" si="206"/>
        <v>0</v>
      </c>
      <c r="U381">
        <f t="shared" si="207"/>
        <v>0</v>
      </c>
      <c r="V381">
        <f t="shared" si="208"/>
        <v>0</v>
      </c>
      <c r="W381">
        <f t="shared" si="209"/>
        <v>0</v>
      </c>
      <c r="X381">
        <f t="shared" si="210"/>
        <v>0</v>
      </c>
      <c r="AA381">
        <f t="shared" si="211"/>
        <v>0</v>
      </c>
      <c r="AB381" t="e">
        <f t="shared" si="201"/>
        <v>#DIV/0!</v>
      </c>
      <c r="AC381" t="e">
        <f t="shared" si="202"/>
        <v>#DIV/0!</v>
      </c>
      <c r="AE381">
        <f t="shared" si="203"/>
        <v>0</v>
      </c>
      <c r="AF381">
        <f t="shared" si="204"/>
        <v>0</v>
      </c>
    </row>
    <row r="382" spans="14:32" x14ac:dyDescent="0.25">
      <c r="N382">
        <f t="shared" si="205"/>
        <v>0</v>
      </c>
      <c r="R382">
        <f t="shared" si="206"/>
        <v>0</v>
      </c>
      <c r="U382">
        <f t="shared" si="207"/>
        <v>0</v>
      </c>
      <c r="V382">
        <f t="shared" si="208"/>
        <v>0</v>
      </c>
      <c r="W382">
        <f t="shared" si="209"/>
        <v>0</v>
      </c>
      <c r="X382">
        <f t="shared" si="210"/>
        <v>0</v>
      </c>
      <c r="AA382">
        <f t="shared" si="211"/>
        <v>0</v>
      </c>
      <c r="AB382" t="e">
        <f t="shared" si="201"/>
        <v>#DIV/0!</v>
      </c>
      <c r="AC382" t="e">
        <f t="shared" si="202"/>
        <v>#DIV/0!</v>
      </c>
      <c r="AE382">
        <f t="shared" si="203"/>
        <v>0</v>
      </c>
      <c r="AF382">
        <f t="shared" si="204"/>
        <v>0</v>
      </c>
    </row>
    <row r="383" spans="14:32" x14ac:dyDescent="0.25">
      <c r="N383">
        <f t="shared" si="205"/>
        <v>0</v>
      </c>
      <c r="R383">
        <f t="shared" si="206"/>
        <v>0</v>
      </c>
      <c r="U383">
        <f t="shared" si="207"/>
        <v>0</v>
      </c>
      <c r="V383">
        <f t="shared" si="208"/>
        <v>0</v>
      </c>
      <c r="W383">
        <f t="shared" si="209"/>
        <v>0</v>
      </c>
      <c r="X383">
        <f t="shared" si="210"/>
        <v>0</v>
      </c>
      <c r="AA383">
        <f t="shared" si="211"/>
        <v>0</v>
      </c>
      <c r="AB383" t="e">
        <f t="shared" si="201"/>
        <v>#DIV/0!</v>
      </c>
      <c r="AC383" t="e">
        <f t="shared" si="202"/>
        <v>#DIV/0!</v>
      </c>
      <c r="AE383">
        <f t="shared" si="203"/>
        <v>0</v>
      </c>
      <c r="AF383">
        <f t="shared" si="204"/>
        <v>0</v>
      </c>
    </row>
    <row r="384" spans="14:32" x14ac:dyDescent="0.25">
      <c r="N384">
        <f t="shared" si="205"/>
        <v>0</v>
      </c>
      <c r="R384">
        <f t="shared" si="206"/>
        <v>0</v>
      </c>
      <c r="U384">
        <f t="shared" si="207"/>
        <v>0</v>
      </c>
      <c r="V384">
        <f t="shared" si="208"/>
        <v>0</v>
      </c>
      <c r="W384">
        <f t="shared" si="209"/>
        <v>0</v>
      </c>
      <c r="X384">
        <f t="shared" si="210"/>
        <v>0</v>
      </c>
      <c r="AA384">
        <f t="shared" si="211"/>
        <v>0</v>
      </c>
      <c r="AB384" t="e">
        <f t="shared" si="201"/>
        <v>#DIV/0!</v>
      </c>
      <c r="AC384" t="e">
        <f t="shared" si="202"/>
        <v>#DIV/0!</v>
      </c>
      <c r="AE384">
        <f t="shared" si="203"/>
        <v>0</v>
      </c>
      <c r="AF384">
        <f t="shared" si="204"/>
        <v>0</v>
      </c>
    </row>
    <row r="385" spans="14:32" x14ac:dyDescent="0.25">
      <c r="N385">
        <f t="shared" si="205"/>
        <v>0</v>
      </c>
      <c r="R385">
        <f t="shared" si="206"/>
        <v>0</v>
      </c>
      <c r="U385">
        <f t="shared" si="207"/>
        <v>0</v>
      </c>
      <c r="V385">
        <f t="shared" si="208"/>
        <v>0</v>
      </c>
      <c r="W385">
        <f t="shared" si="209"/>
        <v>0</v>
      </c>
      <c r="X385">
        <f t="shared" si="210"/>
        <v>0</v>
      </c>
      <c r="AA385">
        <f t="shared" si="211"/>
        <v>0</v>
      </c>
      <c r="AB385" t="e">
        <f t="shared" si="201"/>
        <v>#DIV/0!</v>
      </c>
      <c r="AC385" t="e">
        <f t="shared" si="202"/>
        <v>#DIV/0!</v>
      </c>
      <c r="AE385">
        <f t="shared" si="203"/>
        <v>0</v>
      </c>
      <c r="AF385">
        <f t="shared" si="204"/>
        <v>0</v>
      </c>
    </row>
    <row r="386" spans="14:32" x14ac:dyDescent="0.25">
      <c r="N386">
        <f t="shared" si="205"/>
        <v>0</v>
      </c>
      <c r="R386">
        <f t="shared" si="206"/>
        <v>0</v>
      </c>
      <c r="U386">
        <f t="shared" si="207"/>
        <v>0</v>
      </c>
      <c r="V386">
        <f t="shared" si="208"/>
        <v>0</v>
      </c>
      <c r="W386">
        <f t="shared" si="209"/>
        <v>0</v>
      </c>
      <c r="X386">
        <f t="shared" si="210"/>
        <v>0</v>
      </c>
      <c r="AA386">
        <f t="shared" si="211"/>
        <v>0</v>
      </c>
      <c r="AB386" t="e">
        <f t="shared" si="201"/>
        <v>#DIV/0!</v>
      </c>
      <c r="AC386" t="e">
        <f t="shared" si="202"/>
        <v>#DIV/0!</v>
      </c>
      <c r="AE386">
        <f t="shared" si="203"/>
        <v>0</v>
      </c>
      <c r="AF386">
        <f t="shared" si="204"/>
        <v>0</v>
      </c>
    </row>
    <row r="387" spans="14:32" x14ac:dyDescent="0.25">
      <c r="N387">
        <f t="shared" si="205"/>
        <v>0</v>
      </c>
      <c r="R387">
        <f t="shared" si="206"/>
        <v>0</v>
      </c>
      <c r="U387">
        <f t="shared" si="207"/>
        <v>0</v>
      </c>
      <c r="V387">
        <f t="shared" si="208"/>
        <v>0</v>
      </c>
      <c r="W387">
        <f t="shared" si="209"/>
        <v>0</v>
      </c>
      <c r="X387">
        <f t="shared" si="210"/>
        <v>0</v>
      </c>
      <c r="AA387">
        <f t="shared" si="211"/>
        <v>0</v>
      </c>
      <c r="AB387" t="e">
        <f t="shared" si="201"/>
        <v>#DIV/0!</v>
      </c>
      <c r="AC387" t="e">
        <f t="shared" si="202"/>
        <v>#DIV/0!</v>
      </c>
      <c r="AE387">
        <f t="shared" si="203"/>
        <v>0</v>
      </c>
      <c r="AF387">
        <f t="shared" si="204"/>
        <v>0</v>
      </c>
    </row>
    <row r="388" spans="14:32" x14ac:dyDescent="0.25">
      <c r="N388">
        <f t="shared" si="205"/>
        <v>0</v>
      </c>
      <c r="R388">
        <f t="shared" si="206"/>
        <v>0</v>
      </c>
      <c r="U388">
        <f t="shared" si="207"/>
        <v>0</v>
      </c>
      <c r="V388">
        <f t="shared" si="208"/>
        <v>0</v>
      </c>
      <c r="W388">
        <f t="shared" si="209"/>
        <v>0</v>
      </c>
      <c r="X388">
        <f t="shared" si="210"/>
        <v>0</v>
      </c>
      <c r="AA388">
        <f t="shared" si="211"/>
        <v>0</v>
      </c>
      <c r="AB388" t="e">
        <f t="shared" si="201"/>
        <v>#DIV/0!</v>
      </c>
      <c r="AC388" t="e">
        <f t="shared" si="202"/>
        <v>#DIV/0!</v>
      </c>
      <c r="AE388">
        <f t="shared" si="203"/>
        <v>0</v>
      </c>
      <c r="AF388">
        <f t="shared" si="204"/>
        <v>0</v>
      </c>
    </row>
    <row r="389" spans="14:32" x14ac:dyDescent="0.25">
      <c r="N389">
        <f t="shared" si="205"/>
        <v>0</v>
      </c>
      <c r="R389">
        <f t="shared" si="206"/>
        <v>0</v>
      </c>
      <c r="U389">
        <f t="shared" si="207"/>
        <v>0</v>
      </c>
      <c r="V389">
        <f t="shared" si="208"/>
        <v>0</v>
      </c>
      <c r="W389">
        <f t="shared" si="209"/>
        <v>0</v>
      </c>
      <c r="X389">
        <f t="shared" si="210"/>
        <v>0</v>
      </c>
      <c r="AA389">
        <f t="shared" si="211"/>
        <v>0</v>
      </c>
      <c r="AB389" t="e">
        <f t="shared" si="201"/>
        <v>#DIV/0!</v>
      </c>
      <c r="AC389" t="e">
        <f t="shared" si="202"/>
        <v>#DIV/0!</v>
      </c>
      <c r="AE389">
        <f t="shared" si="203"/>
        <v>0</v>
      </c>
      <c r="AF389">
        <f t="shared" si="204"/>
        <v>0</v>
      </c>
    </row>
    <row r="390" spans="14:32" x14ac:dyDescent="0.25">
      <c r="N390">
        <f t="shared" si="205"/>
        <v>0</v>
      </c>
      <c r="R390">
        <f t="shared" si="206"/>
        <v>0</v>
      </c>
      <c r="U390">
        <f t="shared" si="207"/>
        <v>0</v>
      </c>
      <c r="V390">
        <f t="shared" si="208"/>
        <v>0</v>
      </c>
      <c r="W390">
        <f t="shared" si="209"/>
        <v>0</v>
      </c>
      <c r="X390">
        <f t="shared" si="210"/>
        <v>0</v>
      </c>
      <c r="AA390">
        <f t="shared" si="211"/>
        <v>0</v>
      </c>
      <c r="AB390" t="e">
        <f t="shared" si="201"/>
        <v>#DIV/0!</v>
      </c>
      <c r="AC390" t="e">
        <f t="shared" si="202"/>
        <v>#DIV/0!</v>
      </c>
      <c r="AE390">
        <f t="shared" si="203"/>
        <v>0</v>
      </c>
      <c r="AF390">
        <f t="shared" si="204"/>
        <v>0</v>
      </c>
    </row>
    <row r="391" spans="14:32" x14ac:dyDescent="0.25">
      <c r="N391">
        <f t="shared" si="205"/>
        <v>0</v>
      </c>
      <c r="R391">
        <f t="shared" si="206"/>
        <v>0</v>
      </c>
      <c r="U391">
        <f t="shared" si="207"/>
        <v>0</v>
      </c>
      <c r="V391">
        <f t="shared" si="208"/>
        <v>0</v>
      </c>
      <c r="W391">
        <f t="shared" si="209"/>
        <v>0</v>
      </c>
      <c r="X391">
        <f t="shared" si="210"/>
        <v>0</v>
      </c>
      <c r="AA391">
        <f t="shared" si="211"/>
        <v>0</v>
      </c>
      <c r="AB391" t="e">
        <f t="shared" si="201"/>
        <v>#DIV/0!</v>
      </c>
      <c r="AC391" t="e">
        <f t="shared" si="202"/>
        <v>#DIV/0!</v>
      </c>
      <c r="AE391">
        <f t="shared" si="203"/>
        <v>0</v>
      </c>
      <c r="AF391">
        <f t="shared" si="204"/>
        <v>0</v>
      </c>
    </row>
    <row r="392" spans="14:32" x14ac:dyDescent="0.25">
      <c r="N392">
        <f t="shared" si="205"/>
        <v>0</v>
      </c>
      <c r="R392">
        <f t="shared" si="206"/>
        <v>0</v>
      </c>
      <c r="U392">
        <f t="shared" si="207"/>
        <v>0</v>
      </c>
      <c r="V392">
        <f t="shared" si="208"/>
        <v>0</v>
      </c>
      <c r="W392">
        <f t="shared" si="209"/>
        <v>0</v>
      </c>
      <c r="X392">
        <f t="shared" si="210"/>
        <v>0</v>
      </c>
      <c r="AA392">
        <f t="shared" si="211"/>
        <v>0</v>
      </c>
      <c r="AB392" t="e">
        <f t="shared" si="201"/>
        <v>#DIV/0!</v>
      </c>
      <c r="AC392" t="e">
        <f t="shared" si="202"/>
        <v>#DIV/0!</v>
      </c>
      <c r="AE392">
        <f t="shared" si="203"/>
        <v>0</v>
      </c>
      <c r="AF392">
        <f t="shared" si="204"/>
        <v>0</v>
      </c>
    </row>
    <row r="393" spans="14:32" x14ac:dyDescent="0.25">
      <c r="N393">
        <f t="shared" si="205"/>
        <v>0</v>
      </c>
      <c r="R393">
        <f t="shared" si="206"/>
        <v>0</v>
      </c>
      <c r="U393">
        <f t="shared" si="207"/>
        <v>0</v>
      </c>
      <c r="V393">
        <f t="shared" si="208"/>
        <v>0</v>
      </c>
      <c r="W393">
        <f t="shared" si="209"/>
        <v>0</v>
      </c>
      <c r="X393">
        <f t="shared" si="210"/>
        <v>0</v>
      </c>
      <c r="AA393">
        <f t="shared" si="211"/>
        <v>0</v>
      </c>
      <c r="AB393" t="e">
        <f t="shared" si="201"/>
        <v>#DIV/0!</v>
      </c>
      <c r="AC393" t="e">
        <f t="shared" si="202"/>
        <v>#DIV/0!</v>
      </c>
      <c r="AE393">
        <f t="shared" si="203"/>
        <v>0</v>
      </c>
      <c r="AF393">
        <f t="shared" si="204"/>
        <v>0</v>
      </c>
    </row>
    <row r="394" spans="14:32" x14ac:dyDescent="0.25">
      <c r="N394">
        <f t="shared" si="205"/>
        <v>0</v>
      </c>
      <c r="R394">
        <f t="shared" si="206"/>
        <v>0</v>
      </c>
      <c r="U394">
        <f t="shared" si="207"/>
        <v>0</v>
      </c>
      <c r="V394">
        <f t="shared" si="208"/>
        <v>0</v>
      </c>
      <c r="W394">
        <f t="shared" si="209"/>
        <v>0</v>
      </c>
      <c r="X394">
        <f t="shared" si="210"/>
        <v>0</v>
      </c>
      <c r="AA394">
        <f t="shared" si="211"/>
        <v>0</v>
      </c>
      <c r="AB394" t="e">
        <f t="shared" si="201"/>
        <v>#DIV/0!</v>
      </c>
      <c r="AC394" t="e">
        <f t="shared" si="202"/>
        <v>#DIV/0!</v>
      </c>
      <c r="AE394">
        <f t="shared" si="203"/>
        <v>0</v>
      </c>
      <c r="AF394">
        <f t="shared" si="204"/>
        <v>0</v>
      </c>
    </row>
    <row r="395" spans="14:32" x14ac:dyDescent="0.25">
      <c r="N395">
        <f t="shared" si="205"/>
        <v>0</v>
      </c>
      <c r="R395">
        <f t="shared" si="206"/>
        <v>0</v>
      </c>
      <c r="U395">
        <f t="shared" si="207"/>
        <v>0</v>
      </c>
      <c r="V395">
        <f t="shared" si="208"/>
        <v>0</v>
      </c>
      <c r="W395">
        <f t="shared" si="209"/>
        <v>0</v>
      </c>
      <c r="X395">
        <f t="shared" si="210"/>
        <v>0</v>
      </c>
      <c r="AA395">
        <f t="shared" si="211"/>
        <v>0</v>
      </c>
      <c r="AB395" t="e">
        <f t="shared" si="201"/>
        <v>#DIV/0!</v>
      </c>
      <c r="AC395" t="e">
        <f t="shared" si="202"/>
        <v>#DIV/0!</v>
      </c>
      <c r="AE395">
        <f t="shared" si="203"/>
        <v>0</v>
      </c>
      <c r="AF395">
        <f t="shared" si="204"/>
        <v>0</v>
      </c>
    </row>
    <row r="396" spans="14:32" x14ac:dyDescent="0.25">
      <c r="N396">
        <f t="shared" si="205"/>
        <v>0</v>
      </c>
      <c r="R396">
        <f t="shared" si="206"/>
        <v>0</v>
      </c>
      <c r="U396">
        <f t="shared" si="207"/>
        <v>0</v>
      </c>
      <c r="V396">
        <f t="shared" si="208"/>
        <v>0</v>
      </c>
      <c r="W396">
        <f t="shared" si="209"/>
        <v>0</v>
      </c>
      <c r="X396">
        <f t="shared" si="210"/>
        <v>0</v>
      </c>
      <c r="AA396">
        <f t="shared" si="211"/>
        <v>0</v>
      </c>
      <c r="AB396" t="e">
        <f t="shared" si="201"/>
        <v>#DIV/0!</v>
      </c>
      <c r="AC396" t="e">
        <f t="shared" si="202"/>
        <v>#DIV/0!</v>
      </c>
      <c r="AE396">
        <f t="shared" si="203"/>
        <v>0</v>
      </c>
      <c r="AF396">
        <f t="shared" si="204"/>
        <v>0</v>
      </c>
    </row>
    <row r="397" spans="14:32" x14ac:dyDescent="0.25">
      <c r="N397">
        <f t="shared" si="205"/>
        <v>0</v>
      </c>
      <c r="R397">
        <f t="shared" si="206"/>
        <v>0</v>
      </c>
      <c r="U397">
        <f t="shared" si="207"/>
        <v>0</v>
      </c>
      <c r="V397">
        <f t="shared" si="208"/>
        <v>0</v>
      </c>
      <c r="W397">
        <f t="shared" si="209"/>
        <v>0</v>
      </c>
      <c r="X397">
        <f t="shared" si="210"/>
        <v>0</v>
      </c>
      <c r="AA397">
        <f t="shared" si="211"/>
        <v>0</v>
      </c>
      <c r="AB397" t="e">
        <f t="shared" si="201"/>
        <v>#DIV/0!</v>
      </c>
      <c r="AC397" t="e">
        <f t="shared" si="202"/>
        <v>#DIV/0!</v>
      </c>
      <c r="AE397">
        <f t="shared" si="203"/>
        <v>0</v>
      </c>
      <c r="AF397">
        <f t="shared" si="204"/>
        <v>0</v>
      </c>
    </row>
    <row r="398" spans="14:32" x14ac:dyDescent="0.25">
      <c r="N398">
        <f t="shared" si="205"/>
        <v>0</v>
      </c>
      <c r="R398">
        <f t="shared" si="206"/>
        <v>0</v>
      </c>
      <c r="U398">
        <f t="shared" si="207"/>
        <v>0</v>
      </c>
      <c r="V398">
        <f t="shared" si="208"/>
        <v>0</v>
      </c>
      <c r="W398">
        <f t="shared" si="209"/>
        <v>0</v>
      </c>
      <c r="X398">
        <f t="shared" si="210"/>
        <v>0</v>
      </c>
      <c r="AA398">
        <f t="shared" si="211"/>
        <v>0</v>
      </c>
      <c r="AB398" t="e">
        <f t="shared" si="201"/>
        <v>#DIV/0!</v>
      </c>
      <c r="AC398" t="e">
        <f t="shared" si="202"/>
        <v>#DIV/0!</v>
      </c>
      <c r="AE398">
        <f t="shared" si="203"/>
        <v>0</v>
      </c>
      <c r="AF398">
        <f t="shared" si="204"/>
        <v>0</v>
      </c>
    </row>
    <row r="399" spans="14:32" x14ac:dyDescent="0.25">
      <c r="N399">
        <f t="shared" si="205"/>
        <v>0</v>
      </c>
      <c r="R399">
        <f t="shared" si="206"/>
        <v>0</v>
      </c>
      <c r="U399">
        <f t="shared" si="207"/>
        <v>0</v>
      </c>
      <c r="V399">
        <f t="shared" si="208"/>
        <v>0</v>
      </c>
      <c r="W399">
        <f t="shared" si="209"/>
        <v>0</v>
      </c>
      <c r="X399">
        <f t="shared" si="210"/>
        <v>0</v>
      </c>
      <c r="AA399">
        <f t="shared" si="211"/>
        <v>0</v>
      </c>
      <c r="AB399" t="e">
        <f t="shared" si="201"/>
        <v>#DIV/0!</v>
      </c>
      <c r="AC399" t="e">
        <f t="shared" si="202"/>
        <v>#DIV/0!</v>
      </c>
      <c r="AE399">
        <f t="shared" si="203"/>
        <v>0</v>
      </c>
      <c r="AF399">
        <f t="shared" si="204"/>
        <v>0</v>
      </c>
    </row>
    <row r="400" spans="14:32" x14ac:dyDescent="0.25">
      <c r="N400">
        <f t="shared" si="205"/>
        <v>0</v>
      </c>
      <c r="R400">
        <f t="shared" si="206"/>
        <v>0</v>
      </c>
      <c r="U400">
        <f t="shared" si="207"/>
        <v>0</v>
      </c>
      <c r="V400">
        <f t="shared" si="208"/>
        <v>0</v>
      </c>
      <c r="W400">
        <f t="shared" si="209"/>
        <v>0</v>
      </c>
      <c r="X400">
        <f t="shared" si="210"/>
        <v>0</v>
      </c>
      <c r="AA400">
        <f t="shared" si="211"/>
        <v>0</v>
      </c>
      <c r="AB400" t="e">
        <f t="shared" si="201"/>
        <v>#DIV/0!</v>
      </c>
      <c r="AC400" t="e">
        <f t="shared" si="202"/>
        <v>#DIV/0!</v>
      </c>
      <c r="AE400">
        <f t="shared" si="203"/>
        <v>0</v>
      </c>
      <c r="AF400">
        <f t="shared" si="204"/>
        <v>0</v>
      </c>
    </row>
    <row r="401" spans="14:32" x14ac:dyDescent="0.25">
      <c r="N401">
        <f t="shared" si="205"/>
        <v>0</v>
      </c>
      <c r="R401">
        <f t="shared" si="206"/>
        <v>0</v>
      </c>
      <c r="U401">
        <f t="shared" si="207"/>
        <v>0</v>
      </c>
      <c r="V401">
        <f t="shared" si="208"/>
        <v>0</v>
      </c>
      <c r="W401">
        <f t="shared" si="209"/>
        <v>0</v>
      </c>
      <c r="X401">
        <f t="shared" si="210"/>
        <v>0</v>
      </c>
      <c r="AA401">
        <f t="shared" si="211"/>
        <v>0</v>
      </c>
      <c r="AB401" t="e">
        <f t="shared" si="201"/>
        <v>#DIV/0!</v>
      </c>
      <c r="AC401" t="e">
        <f t="shared" si="202"/>
        <v>#DIV/0!</v>
      </c>
      <c r="AE401">
        <f t="shared" si="203"/>
        <v>0</v>
      </c>
      <c r="AF401">
        <f t="shared" si="204"/>
        <v>0</v>
      </c>
    </row>
    <row r="402" spans="14:32" x14ac:dyDescent="0.25">
      <c r="N402">
        <f t="shared" si="205"/>
        <v>0</v>
      </c>
      <c r="R402">
        <f t="shared" si="206"/>
        <v>0</v>
      </c>
      <c r="U402">
        <f t="shared" si="207"/>
        <v>0</v>
      </c>
      <c r="V402">
        <f t="shared" si="208"/>
        <v>0</v>
      </c>
      <c r="W402">
        <f t="shared" si="209"/>
        <v>0</v>
      </c>
      <c r="X402">
        <f t="shared" si="210"/>
        <v>0</v>
      </c>
      <c r="AA402">
        <f t="shared" si="211"/>
        <v>0</v>
      </c>
      <c r="AB402" t="e">
        <f t="shared" si="201"/>
        <v>#DIV/0!</v>
      </c>
      <c r="AC402" t="e">
        <f t="shared" si="202"/>
        <v>#DIV/0!</v>
      </c>
      <c r="AE402">
        <f t="shared" si="203"/>
        <v>0</v>
      </c>
      <c r="AF402">
        <f t="shared" si="204"/>
        <v>0</v>
      </c>
    </row>
    <row r="403" spans="14:32" x14ac:dyDescent="0.25">
      <c r="N403">
        <f t="shared" si="205"/>
        <v>0</v>
      </c>
      <c r="R403">
        <f t="shared" si="206"/>
        <v>0</v>
      </c>
      <c r="U403">
        <f t="shared" si="207"/>
        <v>0</v>
      </c>
      <c r="V403">
        <f t="shared" si="208"/>
        <v>0</v>
      </c>
      <c r="W403">
        <f t="shared" si="209"/>
        <v>0</v>
      </c>
      <c r="X403">
        <f t="shared" si="210"/>
        <v>0</v>
      </c>
      <c r="AA403">
        <f t="shared" si="211"/>
        <v>0</v>
      </c>
      <c r="AB403" t="e">
        <f t="shared" si="201"/>
        <v>#DIV/0!</v>
      </c>
      <c r="AC403" t="e">
        <f t="shared" si="202"/>
        <v>#DIV/0!</v>
      </c>
      <c r="AE403">
        <f t="shared" si="203"/>
        <v>0</v>
      </c>
      <c r="AF403">
        <f t="shared" si="204"/>
        <v>0</v>
      </c>
    </row>
    <row r="404" spans="14:32" x14ac:dyDescent="0.25">
      <c r="N404">
        <f t="shared" si="205"/>
        <v>0</v>
      </c>
      <c r="R404">
        <f t="shared" si="206"/>
        <v>0</v>
      </c>
      <c r="U404">
        <f t="shared" si="207"/>
        <v>0</v>
      </c>
      <c r="V404">
        <f t="shared" si="208"/>
        <v>0</v>
      </c>
      <c r="W404">
        <f t="shared" si="209"/>
        <v>0</v>
      </c>
      <c r="X404">
        <f t="shared" si="210"/>
        <v>0</v>
      </c>
      <c r="AA404">
        <f t="shared" si="211"/>
        <v>0</v>
      </c>
      <c r="AB404" t="e">
        <f t="shared" si="201"/>
        <v>#DIV/0!</v>
      </c>
      <c r="AC404" t="e">
        <f t="shared" si="202"/>
        <v>#DIV/0!</v>
      </c>
      <c r="AE404">
        <f t="shared" si="203"/>
        <v>0</v>
      </c>
      <c r="AF404">
        <f t="shared" si="204"/>
        <v>0</v>
      </c>
    </row>
    <row r="405" spans="14:32" x14ac:dyDescent="0.25">
      <c r="N405">
        <f t="shared" si="205"/>
        <v>0</v>
      </c>
      <c r="R405">
        <f t="shared" si="206"/>
        <v>0</v>
      </c>
      <c r="U405">
        <f t="shared" si="207"/>
        <v>0</v>
      </c>
      <c r="V405">
        <f t="shared" si="208"/>
        <v>0</v>
      </c>
      <c r="W405">
        <f t="shared" si="209"/>
        <v>0</v>
      </c>
      <c r="X405">
        <f t="shared" si="210"/>
        <v>0</v>
      </c>
      <c r="AA405">
        <f t="shared" si="211"/>
        <v>0</v>
      </c>
      <c r="AB405" t="e">
        <f t="shared" ref="AB405:AB468" si="212">(V405-AA405)/D405</f>
        <v>#DIV/0!</v>
      </c>
      <c r="AC405" t="e">
        <f t="shared" si="202"/>
        <v>#DIV/0!</v>
      </c>
      <c r="AE405">
        <f t="shared" si="203"/>
        <v>0</v>
      </c>
      <c r="AF405">
        <f t="shared" si="204"/>
        <v>0</v>
      </c>
    </row>
    <row r="406" spans="14:32" x14ac:dyDescent="0.25">
      <c r="N406">
        <f t="shared" si="205"/>
        <v>0</v>
      </c>
      <c r="R406">
        <f t="shared" si="206"/>
        <v>0</v>
      </c>
      <c r="U406">
        <f t="shared" si="207"/>
        <v>0</v>
      </c>
      <c r="V406">
        <f t="shared" si="208"/>
        <v>0</v>
      </c>
      <c r="W406">
        <f t="shared" si="209"/>
        <v>0</v>
      </c>
      <c r="X406">
        <f t="shared" si="210"/>
        <v>0</v>
      </c>
      <c r="AA406">
        <f t="shared" si="211"/>
        <v>0</v>
      </c>
      <c r="AB406" t="e">
        <f t="shared" si="212"/>
        <v>#DIV/0!</v>
      </c>
      <c r="AC406" t="e">
        <f t="shared" si="202"/>
        <v>#DIV/0!</v>
      </c>
      <c r="AE406">
        <f t="shared" si="203"/>
        <v>0</v>
      </c>
      <c r="AF406">
        <f t="shared" si="204"/>
        <v>0</v>
      </c>
    </row>
    <row r="407" spans="14:32" x14ac:dyDescent="0.25">
      <c r="N407">
        <f t="shared" si="205"/>
        <v>0</v>
      </c>
      <c r="R407">
        <f t="shared" si="206"/>
        <v>0</v>
      </c>
      <c r="U407">
        <f t="shared" si="207"/>
        <v>0</v>
      </c>
      <c r="V407">
        <f t="shared" si="208"/>
        <v>0</v>
      </c>
      <c r="W407">
        <f t="shared" si="209"/>
        <v>0</v>
      </c>
      <c r="X407">
        <f t="shared" si="210"/>
        <v>0</v>
      </c>
      <c r="AA407">
        <f t="shared" si="211"/>
        <v>0</v>
      </c>
      <c r="AB407" t="e">
        <f t="shared" si="212"/>
        <v>#DIV/0!</v>
      </c>
      <c r="AC407" t="e">
        <f t="shared" si="202"/>
        <v>#DIV/0!</v>
      </c>
      <c r="AE407">
        <f t="shared" si="203"/>
        <v>0</v>
      </c>
      <c r="AF407">
        <f t="shared" si="204"/>
        <v>0</v>
      </c>
    </row>
    <row r="408" spans="14:32" x14ac:dyDescent="0.25">
      <c r="N408">
        <f t="shared" si="205"/>
        <v>0</v>
      </c>
      <c r="R408">
        <f t="shared" si="206"/>
        <v>0</v>
      </c>
      <c r="U408">
        <f t="shared" si="207"/>
        <v>0</v>
      </c>
      <c r="V408">
        <f t="shared" si="208"/>
        <v>0</v>
      </c>
      <c r="W408">
        <f t="shared" si="209"/>
        <v>0</v>
      </c>
      <c r="X408">
        <f t="shared" si="210"/>
        <v>0</v>
      </c>
      <c r="AA408">
        <f t="shared" si="211"/>
        <v>0</v>
      </c>
      <c r="AB408" t="e">
        <f t="shared" si="212"/>
        <v>#DIV/0!</v>
      </c>
      <c r="AC408" t="e">
        <f t="shared" si="202"/>
        <v>#DIV/0!</v>
      </c>
      <c r="AE408">
        <f t="shared" si="203"/>
        <v>0</v>
      </c>
      <c r="AF408">
        <f t="shared" si="204"/>
        <v>0</v>
      </c>
    </row>
    <row r="409" spans="14:32" x14ac:dyDescent="0.25">
      <c r="N409">
        <f t="shared" si="205"/>
        <v>0</v>
      </c>
      <c r="R409">
        <f t="shared" si="206"/>
        <v>0</v>
      </c>
      <c r="U409">
        <f t="shared" si="207"/>
        <v>0</v>
      </c>
      <c r="V409">
        <f t="shared" si="208"/>
        <v>0</v>
      </c>
      <c r="W409">
        <f t="shared" si="209"/>
        <v>0</v>
      </c>
      <c r="X409">
        <f t="shared" si="210"/>
        <v>0</v>
      </c>
      <c r="AA409">
        <f t="shared" si="211"/>
        <v>0</v>
      </c>
      <c r="AB409" t="e">
        <f t="shared" si="212"/>
        <v>#DIV/0!</v>
      </c>
      <c r="AC409" t="e">
        <f t="shared" si="202"/>
        <v>#DIV/0!</v>
      </c>
      <c r="AE409">
        <f t="shared" si="203"/>
        <v>0</v>
      </c>
      <c r="AF409">
        <f t="shared" si="204"/>
        <v>0</v>
      </c>
    </row>
    <row r="410" spans="14:32" x14ac:dyDescent="0.25">
      <c r="N410">
        <f t="shared" si="205"/>
        <v>0</v>
      </c>
      <c r="R410">
        <f t="shared" si="206"/>
        <v>0</v>
      </c>
      <c r="U410">
        <f t="shared" si="207"/>
        <v>0</v>
      </c>
      <c r="V410">
        <f t="shared" si="208"/>
        <v>0</v>
      </c>
      <c r="W410">
        <f t="shared" si="209"/>
        <v>0</v>
      </c>
      <c r="X410">
        <f t="shared" si="210"/>
        <v>0</v>
      </c>
      <c r="AA410">
        <f t="shared" si="211"/>
        <v>0</v>
      </c>
      <c r="AB410" t="e">
        <f t="shared" si="212"/>
        <v>#DIV/0!</v>
      </c>
      <c r="AC410" t="e">
        <f t="shared" si="202"/>
        <v>#DIV/0!</v>
      </c>
      <c r="AE410">
        <f t="shared" si="203"/>
        <v>0</v>
      </c>
      <c r="AF410">
        <f t="shared" si="204"/>
        <v>0</v>
      </c>
    </row>
    <row r="411" spans="14:32" x14ac:dyDescent="0.25">
      <c r="N411">
        <f t="shared" si="205"/>
        <v>0</v>
      </c>
      <c r="R411">
        <f t="shared" si="206"/>
        <v>0</v>
      </c>
      <c r="U411">
        <f t="shared" si="207"/>
        <v>0</v>
      </c>
      <c r="V411">
        <f t="shared" si="208"/>
        <v>0</v>
      </c>
      <c r="W411">
        <f t="shared" si="209"/>
        <v>0</v>
      </c>
      <c r="X411">
        <f t="shared" si="210"/>
        <v>0</v>
      </c>
      <c r="AA411">
        <f t="shared" si="211"/>
        <v>0</v>
      </c>
      <c r="AB411" t="e">
        <f t="shared" si="212"/>
        <v>#DIV/0!</v>
      </c>
      <c r="AC411" t="e">
        <f t="shared" si="202"/>
        <v>#DIV/0!</v>
      </c>
      <c r="AE411">
        <f t="shared" si="203"/>
        <v>0</v>
      </c>
      <c r="AF411">
        <f t="shared" si="204"/>
        <v>0</v>
      </c>
    </row>
    <row r="412" spans="14:32" x14ac:dyDescent="0.25">
      <c r="N412">
        <f t="shared" si="205"/>
        <v>0</v>
      </c>
      <c r="R412">
        <f t="shared" si="206"/>
        <v>0</v>
      </c>
      <c r="U412">
        <f t="shared" si="207"/>
        <v>0</v>
      </c>
      <c r="V412">
        <f t="shared" si="208"/>
        <v>0</v>
      </c>
      <c r="W412">
        <f t="shared" si="209"/>
        <v>0</v>
      </c>
      <c r="X412">
        <f t="shared" si="210"/>
        <v>0</v>
      </c>
      <c r="AA412">
        <f t="shared" si="211"/>
        <v>0</v>
      </c>
      <c r="AB412" t="e">
        <f t="shared" si="212"/>
        <v>#DIV/0!</v>
      </c>
      <c r="AC412" t="e">
        <f t="shared" si="202"/>
        <v>#DIV/0!</v>
      </c>
      <c r="AE412">
        <f t="shared" si="203"/>
        <v>0</v>
      </c>
      <c r="AF412">
        <f t="shared" si="204"/>
        <v>0</v>
      </c>
    </row>
    <row r="413" spans="14:32" x14ac:dyDescent="0.25">
      <c r="N413">
        <f t="shared" si="205"/>
        <v>0</v>
      </c>
      <c r="R413">
        <f t="shared" si="206"/>
        <v>0</v>
      </c>
      <c r="U413">
        <f t="shared" si="207"/>
        <v>0</v>
      </c>
      <c r="V413">
        <f t="shared" si="208"/>
        <v>0</v>
      </c>
      <c r="W413">
        <f t="shared" si="209"/>
        <v>0</v>
      </c>
      <c r="X413">
        <f t="shared" si="210"/>
        <v>0</v>
      </c>
      <c r="AA413">
        <f t="shared" si="211"/>
        <v>0</v>
      </c>
      <c r="AB413" t="e">
        <f t="shared" si="212"/>
        <v>#DIV/0!</v>
      </c>
      <c r="AC413" t="e">
        <f t="shared" si="202"/>
        <v>#DIV/0!</v>
      </c>
      <c r="AE413">
        <f t="shared" si="203"/>
        <v>0</v>
      </c>
      <c r="AF413">
        <f t="shared" si="204"/>
        <v>0</v>
      </c>
    </row>
    <row r="414" spans="14:32" x14ac:dyDescent="0.25">
      <c r="N414">
        <f t="shared" si="205"/>
        <v>0</v>
      </c>
      <c r="R414">
        <f t="shared" si="206"/>
        <v>0</v>
      </c>
      <c r="U414">
        <f t="shared" si="207"/>
        <v>0</v>
      </c>
      <c r="V414">
        <f t="shared" si="208"/>
        <v>0</v>
      </c>
      <c r="W414">
        <f t="shared" si="209"/>
        <v>0</v>
      </c>
      <c r="X414">
        <f t="shared" si="210"/>
        <v>0</v>
      </c>
      <c r="AA414">
        <f t="shared" si="211"/>
        <v>0</v>
      </c>
      <c r="AB414" t="e">
        <f t="shared" si="212"/>
        <v>#DIV/0!</v>
      </c>
      <c r="AC414" t="e">
        <f t="shared" si="202"/>
        <v>#DIV/0!</v>
      </c>
      <c r="AE414">
        <f t="shared" si="203"/>
        <v>0</v>
      </c>
      <c r="AF414">
        <f t="shared" si="204"/>
        <v>0</v>
      </c>
    </row>
    <row r="415" spans="14:32" x14ac:dyDescent="0.25">
      <c r="N415">
        <f t="shared" si="205"/>
        <v>0</v>
      </c>
      <c r="R415">
        <f t="shared" si="206"/>
        <v>0</v>
      </c>
      <c r="U415">
        <f t="shared" si="207"/>
        <v>0</v>
      </c>
      <c r="V415">
        <f t="shared" si="208"/>
        <v>0</v>
      </c>
      <c r="W415">
        <f t="shared" si="209"/>
        <v>0</v>
      </c>
      <c r="X415">
        <f t="shared" si="210"/>
        <v>0</v>
      </c>
      <c r="AA415">
        <f t="shared" si="211"/>
        <v>0</v>
      </c>
      <c r="AB415" t="e">
        <f t="shared" si="212"/>
        <v>#DIV/0!</v>
      </c>
      <c r="AC415" t="e">
        <f t="shared" si="202"/>
        <v>#DIV/0!</v>
      </c>
      <c r="AE415">
        <f t="shared" si="203"/>
        <v>0</v>
      </c>
      <c r="AF415">
        <f t="shared" si="204"/>
        <v>0</v>
      </c>
    </row>
    <row r="416" spans="14:32" x14ac:dyDescent="0.25">
      <c r="N416">
        <f t="shared" si="205"/>
        <v>0</v>
      </c>
      <c r="R416">
        <f t="shared" si="206"/>
        <v>0</v>
      </c>
      <c r="U416">
        <f t="shared" si="207"/>
        <v>0</v>
      </c>
      <c r="V416">
        <f t="shared" si="208"/>
        <v>0</v>
      </c>
      <c r="W416">
        <f t="shared" si="209"/>
        <v>0</v>
      </c>
      <c r="X416">
        <f t="shared" si="210"/>
        <v>0</v>
      </c>
      <c r="AA416">
        <f t="shared" si="211"/>
        <v>0</v>
      </c>
      <c r="AB416" t="e">
        <f t="shared" si="212"/>
        <v>#DIV/0!</v>
      </c>
      <c r="AC416" t="e">
        <f t="shared" si="202"/>
        <v>#DIV/0!</v>
      </c>
      <c r="AE416">
        <f t="shared" si="203"/>
        <v>0</v>
      </c>
      <c r="AF416">
        <f t="shared" si="204"/>
        <v>0</v>
      </c>
    </row>
    <row r="417" spans="14:32" x14ac:dyDescent="0.25">
      <c r="N417">
        <f t="shared" si="205"/>
        <v>0</v>
      </c>
      <c r="R417">
        <f t="shared" si="206"/>
        <v>0</v>
      </c>
      <c r="U417">
        <f t="shared" si="207"/>
        <v>0</v>
      </c>
      <c r="V417">
        <f t="shared" si="208"/>
        <v>0</v>
      </c>
      <c r="W417">
        <f t="shared" si="209"/>
        <v>0</v>
      </c>
      <c r="X417">
        <f t="shared" si="210"/>
        <v>0</v>
      </c>
      <c r="AA417">
        <f t="shared" si="211"/>
        <v>0</v>
      </c>
      <c r="AB417" t="e">
        <f t="shared" si="212"/>
        <v>#DIV/0!</v>
      </c>
      <c r="AC417" t="e">
        <f t="shared" si="202"/>
        <v>#DIV/0!</v>
      </c>
      <c r="AE417">
        <f t="shared" si="203"/>
        <v>0</v>
      </c>
      <c r="AF417">
        <f t="shared" si="204"/>
        <v>0</v>
      </c>
    </row>
    <row r="418" spans="14:32" x14ac:dyDescent="0.25">
      <c r="N418">
        <f t="shared" si="205"/>
        <v>0</v>
      </c>
      <c r="R418">
        <f t="shared" si="206"/>
        <v>0</v>
      </c>
      <c r="U418">
        <f t="shared" si="207"/>
        <v>0</v>
      </c>
      <c r="V418">
        <f t="shared" si="208"/>
        <v>0</v>
      </c>
      <c r="W418">
        <f t="shared" si="209"/>
        <v>0</v>
      </c>
      <c r="X418">
        <f t="shared" si="210"/>
        <v>0</v>
      </c>
      <c r="AA418">
        <f t="shared" si="211"/>
        <v>0</v>
      </c>
      <c r="AB418" t="e">
        <f t="shared" si="212"/>
        <v>#DIV/0!</v>
      </c>
      <c r="AC418" t="e">
        <f t="shared" si="202"/>
        <v>#DIV/0!</v>
      </c>
      <c r="AE418">
        <f t="shared" si="203"/>
        <v>0</v>
      </c>
      <c r="AF418">
        <f t="shared" si="204"/>
        <v>0</v>
      </c>
    </row>
    <row r="419" spans="14:32" x14ac:dyDescent="0.25">
      <c r="N419">
        <f t="shared" si="205"/>
        <v>0</v>
      </c>
      <c r="R419">
        <f t="shared" si="206"/>
        <v>0</v>
      </c>
      <c r="U419">
        <f t="shared" si="207"/>
        <v>0</v>
      </c>
      <c r="V419">
        <f t="shared" si="208"/>
        <v>0</v>
      </c>
      <c r="W419">
        <f t="shared" si="209"/>
        <v>0</v>
      </c>
      <c r="X419">
        <f t="shared" si="210"/>
        <v>0</v>
      </c>
      <c r="AA419">
        <f t="shared" si="211"/>
        <v>0</v>
      </c>
      <c r="AB419" t="e">
        <f t="shared" si="212"/>
        <v>#DIV/0!</v>
      </c>
      <c r="AC419" t="e">
        <f t="shared" si="202"/>
        <v>#DIV/0!</v>
      </c>
      <c r="AE419">
        <f t="shared" si="203"/>
        <v>0</v>
      </c>
      <c r="AF419">
        <f t="shared" si="204"/>
        <v>0</v>
      </c>
    </row>
    <row r="420" spans="14:32" x14ac:dyDescent="0.25">
      <c r="N420">
        <f t="shared" si="205"/>
        <v>0</v>
      </c>
      <c r="R420">
        <f t="shared" si="206"/>
        <v>0</v>
      </c>
      <c r="U420">
        <f t="shared" si="207"/>
        <v>0</v>
      </c>
      <c r="V420">
        <f t="shared" si="208"/>
        <v>0</v>
      </c>
      <c r="W420">
        <f t="shared" si="209"/>
        <v>0</v>
      </c>
      <c r="X420">
        <f t="shared" si="210"/>
        <v>0</v>
      </c>
      <c r="AA420">
        <f t="shared" si="211"/>
        <v>0</v>
      </c>
      <c r="AB420" t="e">
        <f t="shared" si="212"/>
        <v>#DIV/0!</v>
      </c>
      <c r="AC420" t="e">
        <f t="shared" si="202"/>
        <v>#DIV/0!</v>
      </c>
      <c r="AE420">
        <f t="shared" si="203"/>
        <v>0</v>
      </c>
      <c r="AF420">
        <f t="shared" si="204"/>
        <v>0</v>
      </c>
    </row>
    <row r="421" spans="14:32" x14ac:dyDescent="0.25">
      <c r="N421">
        <f t="shared" si="205"/>
        <v>0</v>
      </c>
      <c r="R421">
        <f t="shared" si="206"/>
        <v>0</v>
      </c>
      <c r="U421">
        <f t="shared" si="207"/>
        <v>0</v>
      </c>
      <c r="V421">
        <f t="shared" si="208"/>
        <v>0</v>
      </c>
      <c r="W421">
        <f t="shared" si="209"/>
        <v>0</v>
      </c>
      <c r="X421">
        <f t="shared" si="210"/>
        <v>0</v>
      </c>
      <c r="AA421">
        <f t="shared" si="211"/>
        <v>0</v>
      </c>
      <c r="AB421" t="e">
        <f t="shared" si="212"/>
        <v>#DIV/0!</v>
      </c>
      <c r="AC421" t="e">
        <f t="shared" si="202"/>
        <v>#DIV/0!</v>
      </c>
      <c r="AE421">
        <f t="shared" si="203"/>
        <v>0</v>
      </c>
      <c r="AF421">
        <f t="shared" si="204"/>
        <v>0</v>
      </c>
    </row>
    <row r="422" spans="14:32" x14ac:dyDescent="0.25">
      <c r="N422">
        <f t="shared" si="205"/>
        <v>0</v>
      </c>
      <c r="R422">
        <f t="shared" si="206"/>
        <v>0</v>
      </c>
      <c r="U422">
        <f t="shared" si="207"/>
        <v>0</v>
      </c>
      <c r="V422">
        <f t="shared" si="208"/>
        <v>0</v>
      </c>
      <c r="W422">
        <f t="shared" si="209"/>
        <v>0</v>
      </c>
      <c r="X422">
        <f t="shared" si="210"/>
        <v>0</v>
      </c>
      <c r="AA422">
        <f t="shared" si="211"/>
        <v>0</v>
      </c>
      <c r="AB422" t="e">
        <f t="shared" si="212"/>
        <v>#DIV/0!</v>
      </c>
      <c r="AC422" t="e">
        <f t="shared" ref="AC422:AC485" si="213">(X422-AA422)/E422</f>
        <v>#DIV/0!</v>
      </c>
      <c r="AE422">
        <f t="shared" ref="AE422:AE485" si="214">AA422/12</f>
        <v>0</v>
      </c>
      <c r="AF422">
        <f t="shared" ref="AF422:AF485" si="215">W422-AD422-AE422</f>
        <v>0</v>
      </c>
    </row>
    <row r="423" spans="14:32" x14ac:dyDescent="0.25">
      <c r="N423">
        <f t="shared" ref="N423:N486" si="216">M423*12</f>
        <v>0</v>
      </c>
      <c r="R423">
        <f t="shared" ref="R423:R486" si="217">Q423*12</f>
        <v>0</v>
      </c>
      <c r="U423">
        <f t="shared" ref="U423:U486" si="218">T423*12</f>
        <v>0</v>
      </c>
      <c r="V423">
        <f t="shared" ref="V423:V486" si="219">N423+R423+U423</f>
        <v>0</v>
      </c>
      <c r="W423">
        <f t="shared" ref="W423:W486" si="220">V423/12</f>
        <v>0</v>
      </c>
      <c r="X423">
        <f t="shared" ref="X423:X486" si="221">W423*12</f>
        <v>0</v>
      </c>
      <c r="AA423">
        <f t="shared" ref="AA423:AA486" si="222">Y423+Z423</f>
        <v>0</v>
      </c>
      <c r="AB423" t="e">
        <f t="shared" si="212"/>
        <v>#DIV/0!</v>
      </c>
      <c r="AC423" t="e">
        <f t="shared" si="213"/>
        <v>#DIV/0!</v>
      </c>
      <c r="AE423">
        <f t="shared" si="214"/>
        <v>0</v>
      </c>
      <c r="AF423">
        <f t="shared" si="215"/>
        <v>0</v>
      </c>
    </row>
    <row r="424" spans="14:32" x14ac:dyDescent="0.25">
      <c r="N424">
        <f t="shared" si="216"/>
        <v>0</v>
      </c>
      <c r="R424">
        <f t="shared" si="217"/>
        <v>0</v>
      </c>
      <c r="U424">
        <f t="shared" si="218"/>
        <v>0</v>
      </c>
      <c r="V424">
        <f t="shared" si="219"/>
        <v>0</v>
      </c>
      <c r="W424">
        <f t="shared" si="220"/>
        <v>0</v>
      </c>
      <c r="X424">
        <f t="shared" si="221"/>
        <v>0</v>
      </c>
      <c r="AA424">
        <f t="shared" si="222"/>
        <v>0</v>
      </c>
      <c r="AB424" t="e">
        <f t="shared" si="212"/>
        <v>#DIV/0!</v>
      </c>
      <c r="AC424" t="e">
        <f t="shared" si="213"/>
        <v>#DIV/0!</v>
      </c>
      <c r="AE424">
        <f t="shared" si="214"/>
        <v>0</v>
      </c>
      <c r="AF424">
        <f t="shared" si="215"/>
        <v>0</v>
      </c>
    </row>
    <row r="425" spans="14:32" x14ac:dyDescent="0.25">
      <c r="N425">
        <f t="shared" si="216"/>
        <v>0</v>
      </c>
      <c r="R425">
        <f t="shared" si="217"/>
        <v>0</v>
      </c>
      <c r="U425">
        <f t="shared" si="218"/>
        <v>0</v>
      </c>
      <c r="V425">
        <f t="shared" si="219"/>
        <v>0</v>
      </c>
      <c r="W425">
        <f t="shared" si="220"/>
        <v>0</v>
      </c>
      <c r="X425">
        <f t="shared" si="221"/>
        <v>0</v>
      </c>
      <c r="AA425">
        <f t="shared" si="222"/>
        <v>0</v>
      </c>
      <c r="AB425" t="e">
        <f t="shared" si="212"/>
        <v>#DIV/0!</v>
      </c>
      <c r="AC425" t="e">
        <f t="shared" si="213"/>
        <v>#DIV/0!</v>
      </c>
      <c r="AE425">
        <f t="shared" si="214"/>
        <v>0</v>
      </c>
      <c r="AF425">
        <f t="shared" si="215"/>
        <v>0</v>
      </c>
    </row>
    <row r="426" spans="14:32" x14ac:dyDescent="0.25">
      <c r="N426">
        <f t="shared" si="216"/>
        <v>0</v>
      </c>
      <c r="R426">
        <f t="shared" si="217"/>
        <v>0</v>
      </c>
      <c r="U426">
        <f t="shared" si="218"/>
        <v>0</v>
      </c>
      <c r="V426">
        <f t="shared" si="219"/>
        <v>0</v>
      </c>
      <c r="W426">
        <f t="shared" si="220"/>
        <v>0</v>
      </c>
      <c r="X426">
        <f t="shared" si="221"/>
        <v>0</v>
      </c>
      <c r="AA426">
        <f t="shared" si="222"/>
        <v>0</v>
      </c>
      <c r="AB426" t="e">
        <f t="shared" si="212"/>
        <v>#DIV/0!</v>
      </c>
      <c r="AC426" t="e">
        <f t="shared" si="213"/>
        <v>#DIV/0!</v>
      </c>
      <c r="AE426">
        <f t="shared" si="214"/>
        <v>0</v>
      </c>
      <c r="AF426">
        <f t="shared" si="215"/>
        <v>0</v>
      </c>
    </row>
    <row r="427" spans="14:32" x14ac:dyDescent="0.25">
      <c r="N427">
        <f t="shared" si="216"/>
        <v>0</v>
      </c>
      <c r="R427">
        <f t="shared" si="217"/>
        <v>0</v>
      </c>
      <c r="U427">
        <f t="shared" si="218"/>
        <v>0</v>
      </c>
      <c r="V427">
        <f t="shared" si="219"/>
        <v>0</v>
      </c>
      <c r="W427">
        <f t="shared" si="220"/>
        <v>0</v>
      </c>
      <c r="X427">
        <f t="shared" si="221"/>
        <v>0</v>
      </c>
      <c r="AA427">
        <f t="shared" si="222"/>
        <v>0</v>
      </c>
      <c r="AB427" t="e">
        <f t="shared" si="212"/>
        <v>#DIV/0!</v>
      </c>
      <c r="AC427" t="e">
        <f t="shared" si="213"/>
        <v>#DIV/0!</v>
      </c>
      <c r="AE427">
        <f t="shared" si="214"/>
        <v>0</v>
      </c>
      <c r="AF427">
        <f t="shared" si="215"/>
        <v>0</v>
      </c>
    </row>
    <row r="428" spans="14:32" x14ac:dyDescent="0.25">
      <c r="N428">
        <f t="shared" si="216"/>
        <v>0</v>
      </c>
      <c r="R428">
        <f t="shared" si="217"/>
        <v>0</v>
      </c>
      <c r="U428">
        <f t="shared" si="218"/>
        <v>0</v>
      </c>
      <c r="V428">
        <f t="shared" si="219"/>
        <v>0</v>
      </c>
      <c r="W428">
        <f t="shared" si="220"/>
        <v>0</v>
      </c>
      <c r="X428">
        <f t="shared" si="221"/>
        <v>0</v>
      </c>
      <c r="AA428">
        <f t="shared" si="222"/>
        <v>0</v>
      </c>
      <c r="AB428" t="e">
        <f t="shared" si="212"/>
        <v>#DIV/0!</v>
      </c>
      <c r="AC428" t="e">
        <f t="shared" si="213"/>
        <v>#DIV/0!</v>
      </c>
      <c r="AE428">
        <f t="shared" si="214"/>
        <v>0</v>
      </c>
      <c r="AF428">
        <f t="shared" si="215"/>
        <v>0</v>
      </c>
    </row>
    <row r="429" spans="14:32" x14ac:dyDescent="0.25">
      <c r="N429">
        <f t="shared" si="216"/>
        <v>0</v>
      </c>
      <c r="R429">
        <f t="shared" si="217"/>
        <v>0</v>
      </c>
      <c r="U429">
        <f t="shared" si="218"/>
        <v>0</v>
      </c>
      <c r="V429">
        <f t="shared" si="219"/>
        <v>0</v>
      </c>
      <c r="W429">
        <f t="shared" si="220"/>
        <v>0</v>
      </c>
      <c r="X429">
        <f t="shared" si="221"/>
        <v>0</v>
      </c>
      <c r="AA429">
        <f t="shared" si="222"/>
        <v>0</v>
      </c>
      <c r="AB429" t="e">
        <f t="shared" si="212"/>
        <v>#DIV/0!</v>
      </c>
      <c r="AC429" t="e">
        <f t="shared" si="213"/>
        <v>#DIV/0!</v>
      </c>
      <c r="AE429">
        <f t="shared" si="214"/>
        <v>0</v>
      </c>
      <c r="AF429">
        <f t="shared" si="215"/>
        <v>0</v>
      </c>
    </row>
    <row r="430" spans="14:32" x14ac:dyDescent="0.25">
      <c r="N430">
        <f t="shared" si="216"/>
        <v>0</v>
      </c>
      <c r="R430">
        <f t="shared" si="217"/>
        <v>0</v>
      </c>
      <c r="U430">
        <f t="shared" si="218"/>
        <v>0</v>
      </c>
      <c r="V430">
        <f t="shared" si="219"/>
        <v>0</v>
      </c>
      <c r="W430">
        <f t="shared" si="220"/>
        <v>0</v>
      </c>
      <c r="X430">
        <f t="shared" si="221"/>
        <v>0</v>
      </c>
      <c r="AA430">
        <f t="shared" si="222"/>
        <v>0</v>
      </c>
      <c r="AB430" t="e">
        <f t="shared" si="212"/>
        <v>#DIV/0!</v>
      </c>
      <c r="AC430" t="e">
        <f t="shared" si="213"/>
        <v>#DIV/0!</v>
      </c>
      <c r="AE430">
        <f t="shared" si="214"/>
        <v>0</v>
      </c>
      <c r="AF430">
        <f t="shared" si="215"/>
        <v>0</v>
      </c>
    </row>
    <row r="431" spans="14:32" x14ac:dyDescent="0.25">
      <c r="N431">
        <f t="shared" si="216"/>
        <v>0</v>
      </c>
      <c r="R431">
        <f t="shared" si="217"/>
        <v>0</v>
      </c>
      <c r="U431">
        <f t="shared" si="218"/>
        <v>0</v>
      </c>
      <c r="V431">
        <f t="shared" si="219"/>
        <v>0</v>
      </c>
      <c r="W431">
        <f t="shared" si="220"/>
        <v>0</v>
      </c>
      <c r="X431">
        <f t="shared" si="221"/>
        <v>0</v>
      </c>
      <c r="AA431">
        <f t="shared" si="222"/>
        <v>0</v>
      </c>
      <c r="AB431" t="e">
        <f t="shared" si="212"/>
        <v>#DIV/0!</v>
      </c>
      <c r="AC431" t="e">
        <f t="shared" si="213"/>
        <v>#DIV/0!</v>
      </c>
      <c r="AE431">
        <f t="shared" si="214"/>
        <v>0</v>
      </c>
      <c r="AF431">
        <f t="shared" si="215"/>
        <v>0</v>
      </c>
    </row>
    <row r="432" spans="14:32" x14ac:dyDescent="0.25">
      <c r="N432">
        <f t="shared" si="216"/>
        <v>0</v>
      </c>
      <c r="R432">
        <f t="shared" si="217"/>
        <v>0</v>
      </c>
      <c r="U432">
        <f t="shared" si="218"/>
        <v>0</v>
      </c>
      <c r="V432">
        <f t="shared" si="219"/>
        <v>0</v>
      </c>
      <c r="W432">
        <f t="shared" si="220"/>
        <v>0</v>
      </c>
      <c r="X432">
        <f t="shared" si="221"/>
        <v>0</v>
      </c>
      <c r="AA432">
        <f t="shared" si="222"/>
        <v>0</v>
      </c>
      <c r="AB432" t="e">
        <f t="shared" si="212"/>
        <v>#DIV/0!</v>
      </c>
      <c r="AC432" t="e">
        <f t="shared" si="213"/>
        <v>#DIV/0!</v>
      </c>
      <c r="AE432">
        <f t="shared" si="214"/>
        <v>0</v>
      </c>
      <c r="AF432">
        <f t="shared" si="215"/>
        <v>0</v>
      </c>
    </row>
    <row r="433" spans="14:32" x14ac:dyDescent="0.25">
      <c r="N433">
        <f t="shared" si="216"/>
        <v>0</v>
      </c>
      <c r="R433">
        <f t="shared" si="217"/>
        <v>0</v>
      </c>
      <c r="U433">
        <f t="shared" si="218"/>
        <v>0</v>
      </c>
      <c r="V433">
        <f t="shared" si="219"/>
        <v>0</v>
      </c>
      <c r="W433">
        <f t="shared" si="220"/>
        <v>0</v>
      </c>
      <c r="X433">
        <f t="shared" si="221"/>
        <v>0</v>
      </c>
      <c r="AA433">
        <f t="shared" si="222"/>
        <v>0</v>
      </c>
      <c r="AB433" t="e">
        <f t="shared" si="212"/>
        <v>#DIV/0!</v>
      </c>
      <c r="AC433" t="e">
        <f t="shared" si="213"/>
        <v>#DIV/0!</v>
      </c>
      <c r="AE433">
        <f t="shared" si="214"/>
        <v>0</v>
      </c>
      <c r="AF433">
        <f t="shared" si="215"/>
        <v>0</v>
      </c>
    </row>
    <row r="434" spans="14:32" x14ac:dyDescent="0.25">
      <c r="N434">
        <f t="shared" si="216"/>
        <v>0</v>
      </c>
      <c r="R434">
        <f t="shared" si="217"/>
        <v>0</v>
      </c>
      <c r="U434">
        <f t="shared" si="218"/>
        <v>0</v>
      </c>
      <c r="V434">
        <f t="shared" si="219"/>
        <v>0</v>
      </c>
      <c r="W434">
        <f t="shared" si="220"/>
        <v>0</v>
      </c>
      <c r="X434">
        <f t="shared" si="221"/>
        <v>0</v>
      </c>
      <c r="AA434">
        <f t="shared" si="222"/>
        <v>0</v>
      </c>
      <c r="AB434" t="e">
        <f t="shared" si="212"/>
        <v>#DIV/0!</v>
      </c>
      <c r="AC434" t="e">
        <f t="shared" si="213"/>
        <v>#DIV/0!</v>
      </c>
      <c r="AE434">
        <f t="shared" si="214"/>
        <v>0</v>
      </c>
      <c r="AF434">
        <f t="shared" si="215"/>
        <v>0</v>
      </c>
    </row>
    <row r="435" spans="14:32" x14ac:dyDescent="0.25">
      <c r="N435">
        <f t="shared" si="216"/>
        <v>0</v>
      </c>
      <c r="R435">
        <f t="shared" si="217"/>
        <v>0</v>
      </c>
      <c r="U435">
        <f t="shared" si="218"/>
        <v>0</v>
      </c>
      <c r="V435">
        <f t="shared" si="219"/>
        <v>0</v>
      </c>
      <c r="W435">
        <f t="shared" si="220"/>
        <v>0</v>
      </c>
      <c r="X435">
        <f t="shared" si="221"/>
        <v>0</v>
      </c>
      <c r="AA435">
        <f t="shared" si="222"/>
        <v>0</v>
      </c>
      <c r="AB435" t="e">
        <f t="shared" si="212"/>
        <v>#DIV/0!</v>
      </c>
      <c r="AC435" t="e">
        <f t="shared" si="213"/>
        <v>#DIV/0!</v>
      </c>
      <c r="AE435">
        <f t="shared" si="214"/>
        <v>0</v>
      </c>
      <c r="AF435">
        <f t="shared" si="215"/>
        <v>0</v>
      </c>
    </row>
    <row r="436" spans="14:32" x14ac:dyDescent="0.25">
      <c r="N436">
        <f t="shared" si="216"/>
        <v>0</v>
      </c>
      <c r="R436">
        <f t="shared" si="217"/>
        <v>0</v>
      </c>
      <c r="U436">
        <f t="shared" si="218"/>
        <v>0</v>
      </c>
      <c r="V436">
        <f t="shared" si="219"/>
        <v>0</v>
      </c>
      <c r="W436">
        <f t="shared" si="220"/>
        <v>0</v>
      </c>
      <c r="X436">
        <f t="shared" si="221"/>
        <v>0</v>
      </c>
      <c r="AA436">
        <f t="shared" si="222"/>
        <v>0</v>
      </c>
      <c r="AB436" t="e">
        <f t="shared" si="212"/>
        <v>#DIV/0!</v>
      </c>
      <c r="AC436" t="e">
        <f t="shared" si="213"/>
        <v>#DIV/0!</v>
      </c>
      <c r="AE436">
        <f t="shared" si="214"/>
        <v>0</v>
      </c>
      <c r="AF436">
        <f t="shared" si="215"/>
        <v>0</v>
      </c>
    </row>
    <row r="437" spans="14:32" x14ac:dyDescent="0.25">
      <c r="N437">
        <f t="shared" si="216"/>
        <v>0</v>
      </c>
      <c r="R437">
        <f t="shared" si="217"/>
        <v>0</v>
      </c>
      <c r="U437">
        <f t="shared" si="218"/>
        <v>0</v>
      </c>
      <c r="V437">
        <f t="shared" si="219"/>
        <v>0</v>
      </c>
      <c r="W437">
        <f t="shared" si="220"/>
        <v>0</v>
      </c>
      <c r="X437">
        <f t="shared" si="221"/>
        <v>0</v>
      </c>
      <c r="AA437">
        <f t="shared" si="222"/>
        <v>0</v>
      </c>
      <c r="AB437" t="e">
        <f t="shared" si="212"/>
        <v>#DIV/0!</v>
      </c>
      <c r="AC437" t="e">
        <f t="shared" si="213"/>
        <v>#DIV/0!</v>
      </c>
      <c r="AE437">
        <f t="shared" si="214"/>
        <v>0</v>
      </c>
      <c r="AF437">
        <f t="shared" si="215"/>
        <v>0</v>
      </c>
    </row>
    <row r="438" spans="14:32" x14ac:dyDescent="0.25">
      <c r="N438">
        <f t="shared" si="216"/>
        <v>0</v>
      </c>
      <c r="R438">
        <f t="shared" si="217"/>
        <v>0</v>
      </c>
      <c r="U438">
        <f t="shared" si="218"/>
        <v>0</v>
      </c>
      <c r="V438">
        <f t="shared" si="219"/>
        <v>0</v>
      </c>
      <c r="W438">
        <f t="shared" si="220"/>
        <v>0</v>
      </c>
      <c r="X438">
        <f t="shared" si="221"/>
        <v>0</v>
      </c>
      <c r="AA438">
        <f t="shared" si="222"/>
        <v>0</v>
      </c>
      <c r="AB438" t="e">
        <f t="shared" si="212"/>
        <v>#DIV/0!</v>
      </c>
      <c r="AC438" t="e">
        <f t="shared" si="213"/>
        <v>#DIV/0!</v>
      </c>
      <c r="AE438">
        <f t="shared" si="214"/>
        <v>0</v>
      </c>
      <c r="AF438">
        <f t="shared" si="215"/>
        <v>0</v>
      </c>
    </row>
    <row r="439" spans="14:32" x14ac:dyDescent="0.25">
      <c r="N439">
        <f t="shared" si="216"/>
        <v>0</v>
      </c>
      <c r="R439">
        <f t="shared" si="217"/>
        <v>0</v>
      </c>
      <c r="U439">
        <f t="shared" si="218"/>
        <v>0</v>
      </c>
      <c r="V439">
        <f t="shared" si="219"/>
        <v>0</v>
      </c>
      <c r="W439">
        <f t="shared" si="220"/>
        <v>0</v>
      </c>
      <c r="X439">
        <f t="shared" si="221"/>
        <v>0</v>
      </c>
      <c r="AA439">
        <f t="shared" si="222"/>
        <v>0</v>
      </c>
      <c r="AB439" t="e">
        <f t="shared" si="212"/>
        <v>#DIV/0!</v>
      </c>
      <c r="AC439" t="e">
        <f t="shared" si="213"/>
        <v>#DIV/0!</v>
      </c>
      <c r="AE439">
        <f t="shared" si="214"/>
        <v>0</v>
      </c>
      <c r="AF439">
        <f t="shared" si="215"/>
        <v>0</v>
      </c>
    </row>
    <row r="440" spans="14:32" x14ac:dyDescent="0.25">
      <c r="N440">
        <f t="shared" si="216"/>
        <v>0</v>
      </c>
      <c r="R440">
        <f t="shared" si="217"/>
        <v>0</v>
      </c>
      <c r="U440">
        <f t="shared" si="218"/>
        <v>0</v>
      </c>
      <c r="V440">
        <f t="shared" si="219"/>
        <v>0</v>
      </c>
      <c r="W440">
        <f t="shared" si="220"/>
        <v>0</v>
      </c>
      <c r="X440">
        <f t="shared" si="221"/>
        <v>0</v>
      </c>
      <c r="AA440">
        <f t="shared" si="222"/>
        <v>0</v>
      </c>
      <c r="AB440" t="e">
        <f t="shared" si="212"/>
        <v>#DIV/0!</v>
      </c>
      <c r="AC440" t="e">
        <f t="shared" si="213"/>
        <v>#DIV/0!</v>
      </c>
      <c r="AE440">
        <f t="shared" si="214"/>
        <v>0</v>
      </c>
      <c r="AF440">
        <f t="shared" si="215"/>
        <v>0</v>
      </c>
    </row>
    <row r="441" spans="14:32" x14ac:dyDescent="0.25">
      <c r="N441">
        <f t="shared" si="216"/>
        <v>0</v>
      </c>
      <c r="R441">
        <f t="shared" si="217"/>
        <v>0</v>
      </c>
      <c r="U441">
        <f t="shared" si="218"/>
        <v>0</v>
      </c>
      <c r="V441">
        <f t="shared" si="219"/>
        <v>0</v>
      </c>
      <c r="W441">
        <f t="shared" si="220"/>
        <v>0</v>
      </c>
      <c r="X441">
        <f t="shared" si="221"/>
        <v>0</v>
      </c>
      <c r="AA441">
        <f t="shared" si="222"/>
        <v>0</v>
      </c>
      <c r="AB441" t="e">
        <f t="shared" si="212"/>
        <v>#DIV/0!</v>
      </c>
      <c r="AC441" t="e">
        <f t="shared" si="213"/>
        <v>#DIV/0!</v>
      </c>
      <c r="AE441">
        <f t="shared" si="214"/>
        <v>0</v>
      </c>
      <c r="AF441">
        <f t="shared" si="215"/>
        <v>0</v>
      </c>
    </row>
    <row r="442" spans="14:32" x14ac:dyDescent="0.25">
      <c r="N442">
        <f t="shared" si="216"/>
        <v>0</v>
      </c>
      <c r="R442">
        <f t="shared" si="217"/>
        <v>0</v>
      </c>
      <c r="U442">
        <f t="shared" si="218"/>
        <v>0</v>
      </c>
      <c r="V442">
        <f t="shared" si="219"/>
        <v>0</v>
      </c>
      <c r="W442">
        <f t="shared" si="220"/>
        <v>0</v>
      </c>
      <c r="X442">
        <f t="shared" si="221"/>
        <v>0</v>
      </c>
      <c r="AA442">
        <f t="shared" si="222"/>
        <v>0</v>
      </c>
      <c r="AB442" t="e">
        <f t="shared" si="212"/>
        <v>#DIV/0!</v>
      </c>
      <c r="AC442" t="e">
        <f t="shared" si="213"/>
        <v>#DIV/0!</v>
      </c>
      <c r="AE442">
        <f t="shared" si="214"/>
        <v>0</v>
      </c>
      <c r="AF442">
        <f t="shared" si="215"/>
        <v>0</v>
      </c>
    </row>
    <row r="443" spans="14:32" x14ac:dyDescent="0.25">
      <c r="N443">
        <f t="shared" si="216"/>
        <v>0</v>
      </c>
      <c r="R443">
        <f t="shared" si="217"/>
        <v>0</v>
      </c>
      <c r="U443">
        <f t="shared" si="218"/>
        <v>0</v>
      </c>
      <c r="V443">
        <f t="shared" si="219"/>
        <v>0</v>
      </c>
      <c r="W443">
        <f t="shared" si="220"/>
        <v>0</v>
      </c>
      <c r="X443">
        <f t="shared" si="221"/>
        <v>0</v>
      </c>
      <c r="AA443">
        <f t="shared" si="222"/>
        <v>0</v>
      </c>
      <c r="AB443" t="e">
        <f t="shared" si="212"/>
        <v>#DIV/0!</v>
      </c>
      <c r="AC443" t="e">
        <f t="shared" si="213"/>
        <v>#DIV/0!</v>
      </c>
      <c r="AE443">
        <f t="shared" si="214"/>
        <v>0</v>
      </c>
      <c r="AF443">
        <f t="shared" si="215"/>
        <v>0</v>
      </c>
    </row>
    <row r="444" spans="14:32" x14ac:dyDescent="0.25">
      <c r="N444">
        <f t="shared" si="216"/>
        <v>0</v>
      </c>
      <c r="R444">
        <f t="shared" si="217"/>
        <v>0</v>
      </c>
      <c r="U444">
        <f t="shared" si="218"/>
        <v>0</v>
      </c>
      <c r="V444">
        <f t="shared" si="219"/>
        <v>0</v>
      </c>
      <c r="W444">
        <f t="shared" si="220"/>
        <v>0</v>
      </c>
      <c r="X444">
        <f t="shared" si="221"/>
        <v>0</v>
      </c>
      <c r="AA444">
        <f t="shared" si="222"/>
        <v>0</v>
      </c>
      <c r="AB444" t="e">
        <f t="shared" si="212"/>
        <v>#DIV/0!</v>
      </c>
      <c r="AC444" t="e">
        <f t="shared" si="213"/>
        <v>#DIV/0!</v>
      </c>
      <c r="AE444">
        <f t="shared" si="214"/>
        <v>0</v>
      </c>
      <c r="AF444">
        <f t="shared" si="215"/>
        <v>0</v>
      </c>
    </row>
    <row r="445" spans="14:32" x14ac:dyDescent="0.25">
      <c r="N445">
        <f t="shared" si="216"/>
        <v>0</v>
      </c>
      <c r="R445">
        <f t="shared" si="217"/>
        <v>0</v>
      </c>
      <c r="U445">
        <f t="shared" si="218"/>
        <v>0</v>
      </c>
      <c r="V445">
        <f t="shared" si="219"/>
        <v>0</v>
      </c>
      <c r="W445">
        <f t="shared" si="220"/>
        <v>0</v>
      </c>
      <c r="X445">
        <f t="shared" si="221"/>
        <v>0</v>
      </c>
      <c r="AA445">
        <f t="shared" si="222"/>
        <v>0</v>
      </c>
      <c r="AB445" t="e">
        <f t="shared" si="212"/>
        <v>#DIV/0!</v>
      </c>
      <c r="AC445" t="e">
        <f t="shared" si="213"/>
        <v>#DIV/0!</v>
      </c>
      <c r="AE445">
        <f t="shared" si="214"/>
        <v>0</v>
      </c>
      <c r="AF445">
        <f t="shared" si="215"/>
        <v>0</v>
      </c>
    </row>
    <row r="446" spans="14:32" x14ac:dyDescent="0.25">
      <c r="N446">
        <f t="shared" si="216"/>
        <v>0</v>
      </c>
      <c r="R446">
        <f t="shared" si="217"/>
        <v>0</v>
      </c>
      <c r="U446">
        <f t="shared" si="218"/>
        <v>0</v>
      </c>
      <c r="V446">
        <f t="shared" si="219"/>
        <v>0</v>
      </c>
      <c r="W446">
        <f t="shared" si="220"/>
        <v>0</v>
      </c>
      <c r="X446">
        <f t="shared" si="221"/>
        <v>0</v>
      </c>
      <c r="AA446">
        <f t="shared" si="222"/>
        <v>0</v>
      </c>
      <c r="AB446" t="e">
        <f t="shared" si="212"/>
        <v>#DIV/0!</v>
      </c>
      <c r="AC446" t="e">
        <f t="shared" si="213"/>
        <v>#DIV/0!</v>
      </c>
      <c r="AE446">
        <f t="shared" si="214"/>
        <v>0</v>
      </c>
      <c r="AF446">
        <f t="shared" si="215"/>
        <v>0</v>
      </c>
    </row>
    <row r="447" spans="14:32" x14ac:dyDescent="0.25">
      <c r="N447">
        <f t="shared" si="216"/>
        <v>0</v>
      </c>
      <c r="R447">
        <f t="shared" si="217"/>
        <v>0</v>
      </c>
      <c r="U447">
        <f t="shared" si="218"/>
        <v>0</v>
      </c>
      <c r="V447">
        <f t="shared" si="219"/>
        <v>0</v>
      </c>
      <c r="W447">
        <f t="shared" si="220"/>
        <v>0</v>
      </c>
      <c r="X447">
        <f t="shared" si="221"/>
        <v>0</v>
      </c>
      <c r="AA447">
        <f t="shared" si="222"/>
        <v>0</v>
      </c>
      <c r="AB447" t="e">
        <f t="shared" si="212"/>
        <v>#DIV/0!</v>
      </c>
      <c r="AC447" t="e">
        <f t="shared" si="213"/>
        <v>#DIV/0!</v>
      </c>
      <c r="AE447">
        <f t="shared" si="214"/>
        <v>0</v>
      </c>
      <c r="AF447">
        <f t="shared" si="215"/>
        <v>0</v>
      </c>
    </row>
    <row r="448" spans="14:32" x14ac:dyDescent="0.25">
      <c r="N448">
        <f t="shared" si="216"/>
        <v>0</v>
      </c>
      <c r="R448">
        <f t="shared" si="217"/>
        <v>0</v>
      </c>
      <c r="U448">
        <f t="shared" si="218"/>
        <v>0</v>
      </c>
      <c r="V448">
        <f t="shared" si="219"/>
        <v>0</v>
      </c>
      <c r="W448">
        <f t="shared" si="220"/>
        <v>0</v>
      </c>
      <c r="X448">
        <f t="shared" si="221"/>
        <v>0</v>
      </c>
      <c r="AA448">
        <f t="shared" si="222"/>
        <v>0</v>
      </c>
      <c r="AB448" t="e">
        <f t="shared" si="212"/>
        <v>#DIV/0!</v>
      </c>
      <c r="AC448" t="e">
        <f t="shared" si="213"/>
        <v>#DIV/0!</v>
      </c>
      <c r="AE448">
        <f t="shared" si="214"/>
        <v>0</v>
      </c>
      <c r="AF448">
        <f t="shared" si="215"/>
        <v>0</v>
      </c>
    </row>
    <row r="449" spans="14:32" x14ac:dyDescent="0.25">
      <c r="N449">
        <f t="shared" si="216"/>
        <v>0</v>
      </c>
      <c r="R449">
        <f t="shared" si="217"/>
        <v>0</v>
      </c>
      <c r="U449">
        <f t="shared" si="218"/>
        <v>0</v>
      </c>
      <c r="V449">
        <f t="shared" si="219"/>
        <v>0</v>
      </c>
      <c r="W449">
        <f t="shared" si="220"/>
        <v>0</v>
      </c>
      <c r="X449">
        <f t="shared" si="221"/>
        <v>0</v>
      </c>
      <c r="AA449">
        <f t="shared" si="222"/>
        <v>0</v>
      </c>
      <c r="AB449" t="e">
        <f t="shared" si="212"/>
        <v>#DIV/0!</v>
      </c>
      <c r="AC449" t="e">
        <f t="shared" si="213"/>
        <v>#DIV/0!</v>
      </c>
      <c r="AE449">
        <f t="shared" si="214"/>
        <v>0</v>
      </c>
      <c r="AF449">
        <f t="shared" si="215"/>
        <v>0</v>
      </c>
    </row>
    <row r="450" spans="14:32" x14ac:dyDescent="0.25">
      <c r="N450">
        <f t="shared" si="216"/>
        <v>0</v>
      </c>
      <c r="R450">
        <f t="shared" si="217"/>
        <v>0</v>
      </c>
      <c r="U450">
        <f t="shared" si="218"/>
        <v>0</v>
      </c>
      <c r="V450">
        <f t="shared" si="219"/>
        <v>0</v>
      </c>
      <c r="W450">
        <f t="shared" si="220"/>
        <v>0</v>
      </c>
      <c r="X450">
        <f t="shared" si="221"/>
        <v>0</v>
      </c>
      <c r="AA450">
        <f t="shared" si="222"/>
        <v>0</v>
      </c>
      <c r="AB450" t="e">
        <f t="shared" si="212"/>
        <v>#DIV/0!</v>
      </c>
      <c r="AC450" t="e">
        <f t="shared" si="213"/>
        <v>#DIV/0!</v>
      </c>
      <c r="AE450">
        <f t="shared" si="214"/>
        <v>0</v>
      </c>
      <c r="AF450">
        <f t="shared" si="215"/>
        <v>0</v>
      </c>
    </row>
    <row r="451" spans="14:32" x14ac:dyDescent="0.25">
      <c r="N451">
        <f t="shared" si="216"/>
        <v>0</v>
      </c>
      <c r="R451">
        <f t="shared" si="217"/>
        <v>0</v>
      </c>
      <c r="U451">
        <f t="shared" si="218"/>
        <v>0</v>
      </c>
      <c r="V451">
        <f t="shared" si="219"/>
        <v>0</v>
      </c>
      <c r="W451">
        <f t="shared" si="220"/>
        <v>0</v>
      </c>
      <c r="X451">
        <f t="shared" si="221"/>
        <v>0</v>
      </c>
      <c r="AA451">
        <f t="shared" si="222"/>
        <v>0</v>
      </c>
      <c r="AB451" t="e">
        <f t="shared" si="212"/>
        <v>#DIV/0!</v>
      </c>
      <c r="AC451" t="e">
        <f t="shared" si="213"/>
        <v>#DIV/0!</v>
      </c>
      <c r="AE451">
        <f t="shared" si="214"/>
        <v>0</v>
      </c>
      <c r="AF451">
        <f t="shared" si="215"/>
        <v>0</v>
      </c>
    </row>
    <row r="452" spans="14:32" x14ac:dyDescent="0.25">
      <c r="N452">
        <f t="shared" si="216"/>
        <v>0</v>
      </c>
      <c r="R452">
        <f t="shared" si="217"/>
        <v>0</v>
      </c>
      <c r="U452">
        <f t="shared" si="218"/>
        <v>0</v>
      </c>
      <c r="V452">
        <f t="shared" si="219"/>
        <v>0</v>
      </c>
      <c r="W452">
        <f t="shared" si="220"/>
        <v>0</v>
      </c>
      <c r="X452">
        <f t="shared" si="221"/>
        <v>0</v>
      </c>
      <c r="AA452">
        <f t="shared" si="222"/>
        <v>0</v>
      </c>
      <c r="AB452" t="e">
        <f t="shared" si="212"/>
        <v>#DIV/0!</v>
      </c>
      <c r="AC452" t="e">
        <f t="shared" si="213"/>
        <v>#DIV/0!</v>
      </c>
      <c r="AE452">
        <f t="shared" si="214"/>
        <v>0</v>
      </c>
      <c r="AF452">
        <f t="shared" si="215"/>
        <v>0</v>
      </c>
    </row>
    <row r="453" spans="14:32" x14ac:dyDescent="0.25">
      <c r="N453">
        <f t="shared" si="216"/>
        <v>0</v>
      </c>
      <c r="R453">
        <f t="shared" si="217"/>
        <v>0</v>
      </c>
      <c r="U453">
        <f t="shared" si="218"/>
        <v>0</v>
      </c>
      <c r="V453">
        <f t="shared" si="219"/>
        <v>0</v>
      </c>
      <c r="W453">
        <f t="shared" si="220"/>
        <v>0</v>
      </c>
      <c r="X453">
        <f t="shared" si="221"/>
        <v>0</v>
      </c>
      <c r="AA453">
        <f t="shared" si="222"/>
        <v>0</v>
      </c>
      <c r="AB453" t="e">
        <f t="shared" si="212"/>
        <v>#DIV/0!</v>
      </c>
      <c r="AC453" t="e">
        <f t="shared" si="213"/>
        <v>#DIV/0!</v>
      </c>
      <c r="AE453">
        <f t="shared" si="214"/>
        <v>0</v>
      </c>
      <c r="AF453">
        <f t="shared" si="215"/>
        <v>0</v>
      </c>
    </row>
    <row r="454" spans="14:32" x14ac:dyDescent="0.25">
      <c r="N454">
        <f t="shared" si="216"/>
        <v>0</v>
      </c>
      <c r="R454">
        <f t="shared" si="217"/>
        <v>0</v>
      </c>
      <c r="U454">
        <f t="shared" si="218"/>
        <v>0</v>
      </c>
      <c r="V454">
        <f t="shared" si="219"/>
        <v>0</v>
      </c>
      <c r="W454">
        <f t="shared" si="220"/>
        <v>0</v>
      </c>
      <c r="X454">
        <f t="shared" si="221"/>
        <v>0</v>
      </c>
      <c r="AA454">
        <f t="shared" si="222"/>
        <v>0</v>
      </c>
      <c r="AB454" t="e">
        <f t="shared" si="212"/>
        <v>#DIV/0!</v>
      </c>
      <c r="AC454" t="e">
        <f t="shared" si="213"/>
        <v>#DIV/0!</v>
      </c>
      <c r="AE454">
        <f t="shared" si="214"/>
        <v>0</v>
      </c>
      <c r="AF454">
        <f t="shared" si="215"/>
        <v>0</v>
      </c>
    </row>
    <row r="455" spans="14:32" x14ac:dyDescent="0.25">
      <c r="N455">
        <f t="shared" si="216"/>
        <v>0</v>
      </c>
      <c r="R455">
        <f t="shared" si="217"/>
        <v>0</v>
      </c>
      <c r="U455">
        <f t="shared" si="218"/>
        <v>0</v>
      </c>
      <c r="V455">
        <f t="shared" si="219"/>
        <v>0</v>
      </c>
      <c r="W455">
        <f t="shared" si="220"/>
        <v>0</v>
      </c>
      <c r="X455">
        <f t="shared" si="221"/>
        <v>0</v>
      </c>
      <c r="AA455">
        <f t="shared" si="222"/>
        <v>0</v>
      </c>
      <c r="AB455" t="e">
        <f t="shared" si="212"/>
        <v>#DIV/0!</v>
      </c>
      <c r="AC455" t="e">
        <f t="shared" si="213"/>
        <v>#DIV/0!</v>
      </c>
      <c r="AE455">
        <f t="shared" si="214"/>
        <v>0</v>
      </c>
      <c r="AF455">
        <f t="shared" si="215"/>
        <v>0</v>
      </c>
    </row>
    <row r="456" spans="14:32" x14ac:dyDescent="0.25">
      <c r="N456">
        <f t="shared" si="216"/>
        <v>0</v>
      </c>
      <c r="R456">
        <f t="shared" si="217"/>
        <v>0</v>
      </c>
      <c r="U456">
        <f t="shared" si="218"/>
        <v>0</v>
      </c>
      <c r="V456">
        <f t="shared" si="219"/>
        <v>0</v>
      </c>
      <c r="W456">
        <f t="shared" si="220"/>
        <v>0</v>
      </c>
      <c r="X456">
        <f t="shared" si="221"/>
        <v>0</v>
      </c>
      <c r="AA456">
        <f t="shared" si="222"/>
        <v>0</v>
      </c>
      <c r="AB456" t="e">
        <f t="shared" si="212"/>
        <v>#DIV/0!</v>
      </c>
      <c r="AC456" t="e">
        <f t="shared" si="213"/>
        <v>#DIV/0!</v>
      </c>
      <c r="AE456">
        <f t="shared" si="214"/>
        <v>0</v>
      </c>
      <c r="AF456">
        <f t="shared" si="215"/>
        <v>0</v>
      </c>
    </row>
    <row r="457" spans="14:32" x14ac:dyDescent="0.25">
      <c r="N457">
        <f t="shared" si="216"/>
        <v>0</v>
      </c>
      <c r="R457">
        <f t="shared" si="217"/>
        <v>0</v>
      </c>
      <c r="U457">
        <f t="shared" si="218"/>
        <v>0</v>
      </c>
      <c r="V457">
        <f t="shared" si="219"/>
        <v>0</v>
      </c>
      <c r="W457">
        <f t="shared" si="220"/>
        <v>0</v>
      </c>
      <c r="X457">
        <f t="shared" si="221"/>
        <v>0</v>
      </c>
      <c r="AA457">
        <f t="shared" si="222"/>
        <v>0</v>
      </c>
      <c r="AB457" t="e">
        <f t="shared" si="212"/>
        <v>#DIV/0!</v>
      </c>
      <c r="AC457" t="e">
        <f t="shared" si="213"/>
        <v>#DIV/0!</v>
      </c>
      <c r="AE457">
        <f t="shared" si="214"/>
        <v>0</v>
      </c>
      <c r="AF457">
        <f t="shared" si="215"/>
        <v>0</v>
      </c>
    </row>
    <row r="458" spans="14:32" x14ac:dyDescent="0.25">
      <c r="N458">
        <f t="shared" si="216"/>
        <v>0</v>
      </c>
      <c r="R458">
        <f t="shared" si="217"/>
        <v>0</v>
      </c>
      <c r="U458">
        <f t="shared" si="218"/>
        <v>0</v>
      </c>
      <c r="V458">
        <f t="shared" si="219"/>
        <v>0</v>
      </c>
      <c r="W458">
        <f t="shared" si="220"/>
        <v>0</v>
      </c>
      <c r="X458">
        <f t="shared" si="221"/>
        <v>0</v>
      </c>
      <c r="AA458">
        <f t="shared" si="222"/>
        <v>0</v>
      </c>
      <c r="AB458" t="e">
        <f t="shared" si="212"/>
        <v>#DIV/0!</v>
      </c>
      <c r="AC458" t="e">
        <f t="shared" si="213"/>
        <v>#DIV/0!</v>
      </c>
      <c r="AE458">
        <f t="shared" si="214"/>
        <v>0</v>
      </c>
      <c r="AF458">
        <f t="shared" si="215"/>
        <v>0</v>
      </c>
    </row>
    <row r="459" spans="14:32" x14ac:dyDescent="0.25">
      <c r="N459">
        <f t="shared" si="216"/>
        <v>0</v>
      </c>
      <c r="R459">
        <f t="shared" si="217"/>
        <v>0</v>
      </c>
      <c r="U459">
        <f t="shared" si="218"/>
        <v>0</v>
      </c>
      <c r="V459">
        <f t="shared" si="219"/>
        <v>0</v>
      </c>
      <c r="W459">
        <f t="shared" si="220"/>
        <v>0</v>
      </c>
      <c r="X459">
        <f t="shared" si="221"/>
        <v>0</v>
      </c>
      <c r="AA459">
        <f t="shared" si="222"/>
        <v>0</v>
      </c>
      <c r="AB459" t="e">
        <f t="shared" si="212"/>
        <v>#DIV/0!</v>
      </c>
      <c r="AC459" t="e">
        <f t="shared" si="213"/>
        <v>#DIV/0!</v>
      </c>
      <c r="AE459">
        <f t="shared" si="214"/>
        <v>0</v>
      </c>
      <c r="AF459">
        <f t="shared" si="215"/>
        <v>0</v>
      </c>
    </row>
    <row r="460" spans="14:32" x14ac:dyDescent="0.25">
      <c r="N460">
        <f t="shared" si="216"/>
        <v>0</v>
      </c>
      <c r="R460">
        <f t="shared" si="217"/>
        <v>0</v>
      </c>
      <c r="U460">
        <f t="shared" si="218"/>
        <v>0</v>
      </c>
      <c r="V460">
        <f t="shared" si="219"/>
        <v>0</v>
      </c>
      <c r="W460">
        <f t="shared" si="220"/>
        <v>0</v>
      </c>
      <c r="X460">
        <f t="shared" si="221"/>
        <v>0</v>
      </c>
      <c r="AA460">
        <f t="shared" si="222"/>
        <v>0</v>
      </c>
      <c r="AB460" t="e">
        <f t="shared" si="212"/>
        <v>#DIV/0!</v>
      </c>
      <c r="AC460" t="e">
        <f t="shared" si="213"/>
        <v>#DIV/0!</v>
      </c>
      <c r="AE460">
        <f t="shared" si="214"/>
        <v>0</v>
      </c>
      <c r="AF460">
        <f t="shared" si="215"/>
        <v>0</v>
      </c>
    </row>
    <row r="461" spans="14:32" x14ac:dyDescent="0.25">
      <c r="N461">
        <f t="shared" si="216"/>
        <v>0</v>
      </c>
      <c r="R461">
        <f t="shared" si="217"/>
        <v>0</v>
      </c>
      <c r="U461">
        <f t="shared" si="218"/>
        <v>0</v>
      </c>
      <c r="V461">
        <f t="shared" si="219"/>
        <v>0</v>
      </c>
      <c r="W461">
        <f t="shared" si="220"/>
        <v>0</v>
      </c>
      <c r="X461">
        <f t="shared" si="221"/>
        <v>0</v>
      </c>
      <c r="AA461">
        <f t="shared" si="222"/>
        <v>0</v>
      </c>
      <c r="AB461" t="e">
        <f t="shared" si="212"/>
        <v>#DIV/0!</v>
      </c>
      <c r="AC461" t="e">
        <f t="shared" si="213"/>
        <v>#DIV/0!</v>
      </c>
      <c r="AE461">
        <f t="shared" si="214"/>
        <v>0</v>
      </c>
      <c r="AF461">
        <f t="shared" si="215"/>
        <v>0</v>
      </c>
    </row>
    <row r="462" spans="14:32" x14ac:dyDescent="0.25">
      <c r="N462">
        <f t="shared" si="216"/>
        <v>0</v>
      </c>
      <c r="R462">
        <f t="shared" si="217"/>
        <v>0</v>
      </c>
      <c r="U462">
        <f t="shared" si="218"/>
        <v>0</v>
      </c>
      <c r="V462">
        <f t="shared" si="219"/>
        <v>0</v>
      </c>
      <c r="W462">
        <f t="shared" si="220"/>
        <v>0</v>
      </c>
      <c r="X462">
        <f t="shared" si="221"/>
        <v>0</v>
      </c>
      <c r="AA462">
        <f t="shared" si="222"/>
        <v>0</v>
      </c>
      <c r="AB462" t="e">
        <f t="shared" si="212"/>
        <v>#DIV/0!</v>
      </c>
      <c r="AC462" t="e">
        <f t="shared" si="213"/>
        <v>#DIV/0!</v>
      </c>
      <c r="AE462">
        <f t="shared" si="214"/>
        <v>0</v>
      </c>
      <c r="AF462">
        <f t="shared" si="215"/>
        <v>0</v>
      </c>
    </row>
    <row r="463" spans="14:32" x14ac:dyDescent="0.25">
      <c r="N463">
        <f t="shared" si="216"/>
        <v>0</v>
      </c>
      <c r="R463">
        <f t="shared" si="217"/>
        <v>0</v>
      </c>
      <c r="U463">
        <f t="shared" si="218"/>
        <v>0</v>
      </c>
      <c r="V463">
        <f t="shared" si="219"/>
        <v>0</v>
      </c>
      <c r="W463">
        <f t="shared" si="220"/>
        <v>0</v>
      </c>
      <c r="X463">
        <f t="shared" si="221"/>
        <v>0</v>
      </c>
      <c r="AA463">
        <f t="shared" si="222"/>
        <v>0</v>
      </c>
      <c r="AB463" t="e">
        <f t="shared" si="212"/>
        <v>#DIV/0!</v>
      </c>
      <c r="AC463" t="e">
        <f t="shared" si="213"/>
        <v>#DIV/0!</v>
      </c>
      <c r="AE463">
        <f t="shared" si="214"/>
        <v>0</v>
      </c>
      <c r="AF463">
        <f t="shared" si="215"/>
        <v>0</v>
      </c>
    </row>
    <row r="464" spans="14:32" x14ac:dyDescent="0.25">
      <c r="N464">
        <f t="shared" si="216"/>
        <v>0</v>
      </c>
      <c r="R464">
        <f t="shared" si="217"/>
        <v>0</v>
      </c>
      <c r="U464">
        <f t="shared" si="218"/>
        <v>0</v>
      </c>
      <c r="V464">
        <f t="shared" si="219"/>
        <v>0</v>
      </c>
      <c r="W464">
        <f t="shared" si="220"/>
        <v>0</v>
      </c>
      <c r="X464">
        <f t="shared" si="221"/>
        <v>0</v>
      </c>
      <c r="AA464">
        <f t="shared" si="222"/>
        <v>0</v>
      </c>
      <c r="AB464" t="e">
        <f t="shared" si="212"/>
        <v>#DIV/0!</v>
      </c>
      <c r="AC464" t="e">
        <f t="shared" si="213"/>
        <v>#DIV/0!</v>
      </c>
      <c r="AE464">
        <f t="shared" si="214"/>
        <v>0</v>
      </c>
      <c r="AF464">
        <f t="shared" si="215"/>
        <v>0</v>
      </c>
    </row>
    <row r="465" spans="14:32" x14ac:dyDescent="0.25">
      <c r="N465">
        <f t="shared" si="216"/>
        <v>0</v>
      </c>
      <c r="R465">
        <f t="shared" si="217"/>
        <v>0</v>
      </c>
      <c r="U465">
        <f t="shared" si="218"/>
        <v>0</v>
      </c>
      <c r="V465">
        <f t="shared" si="219"/>
        <v>0</v>
      </c>
      <c r="W465">
        <f t="shared" si="220"/>
        <v>0</v>
      </c>
      <c r="X465">
        <f t="shared" si="221"/>
        <v>0</v>
      </c>
      <c r="AA465">
        <f t="shared" si="222"/>
        <v>0</v>
      </c>
      <c r="AB465" t="e">
        <f t="shared" si="212"/>
        <v>#DIV/0!</v>
      </c>
      <c r="AC465" t="e">
        <f t="shared" si="213"/>
        <v>#DIV/0!</v>
      </c>
      <c r="AE465">
        <f t="shared" si="214"/>
        <v>0</v>
      </c>
      <c r="AF465">
        <f t="shared" si="215"/>
        <v>0</v>
      </c>
    </row>
    <row r="466" spans="14:32" x14ac:dyDescent="0.25">
      <c r="N466">
        <f t="shared" si="216"/>
        <v>0</v>
      </c>
      <c r="R466">
        <f t="shared" si="217"/>
        <v>0</v>
      </c>
      <c r="U466">
        <f t="shared" si="218"/>
        <v>0</v>
      </c>
      <c r="V466">
        <f t="shared" si="219"/>
        <v>0</v>
      </c>
      <c r="W466">
        <f t="shared" si="220"/>
        <v>0</v>
      </c>
      <c r="X466">
        <f t="shared" si="221"/>
        <v>0</v>
      </c>
      <c r="AA466">
        <f t="shared" si="222"/>
        <v>0</v>
      </c>
      <c r="AB466" t="e">
        <f t="shared" si="212"/>
        <v>#DIV/0!</v>
      </c>
      <c r="AC466" t="e">
        <f t="shared" si="213"/>
        <v>#DIV/0!</v>
      </c>
      <c r="AE466">
        <f t="shared" si="214"/>
        <v>0</v>
      </c>
      <c r="AF466">
        <f t="shared" si="215"/>
        <v>0</v>
      </c>
    </row>
    <row r="467" spans="14:32" x14ac:dyDescent="0.25">
      <c r="N467">
        <f t="shared" si="216"/>
        <v>0</v>
      </c>
      <c r="R467">
        <f t="shared" si="217"/>
        <v>0</v>
      </c>
      <c r="U467">
        <f t="shared" si="218"/>
        <v>0</v>
      </c>
      <c r="V467">
        <f t="shared" si="219"/>
        <v>0</v>
      </c>
      <c r="W467">
        <f t="shared" si="220"/>
        <v>0</v>
      </c>
      <c r="X467">
        <f t="shared" si="221"/>
        <v>0</v>
      </c>
      <c r="AA467">
        <f t="shared" si="222"/>
        <v>0</v>
      </c>
      <c r="AB467" t="e">
        <f t="shared" si="212"/>
        <v>#DIV/0!</v>
      </c>
      <c r="AC467" t="e">
        <f t="shared" si="213"/>
        <v>#DIV/0!</v>
      </c>
      <c r="AE467">
        <f t="shared" si="214"/>
        <v>0</v>
      </c>
      <c r="AF467">
        <f t="shared" si="215"/>
        <v>0</v>
      </c>
    </row>
    <row r="468" spans="14:32" x14ac:dyDescent="0.25">
      <c r="N468">
        <f t="shared" si="216"/>
        <v>0</v>
      </c>
      <c r="R468">
        <f t="shared" si="217"/>
        <v>0</v>
      </c>
      <c r="U468">
        <f t="shared" si="218"/>
        <v>0</v>
      </c>
      <c r="V468">
        <f t="shared" si="219"/>
        <v>0</v>
      </c>
      <c r="W468">
        <f t="shared" si="220"/>
        <v>0</v>
      </c>
      <c r="X468">
        <f t="shared" si="221"/>
        <v>0</v>
      </c>
      <c r="AA468">
        <f t="shared" si="222"/>
        <v>0</v>
      </c>
      <c r="AB468" t="e">
        <f t="shared" si="212"/>
        <v>#DIV/0!</v>
      </c>
      <c r="AC468" t="e">
        <f t="shared" si="213"/>
        <v>#DIV/0!</v>
      </c>
      <c r="AE468">
        <f t="shared" si="214"/>
        <v>0</v>
      </c>
      <c r="AF468">
        <f t="shared" si="215"/>
        <v>0</v>
      </c>
    </row>
    <row r="469" spans="14:32" x14ac:dyDescent="0.25">
      <c r="N469">
        <f t="shared" si="216"/>
        <v>0</v>
      </c>
      <c r="R469">
        <f t="shared" si="217"/>
        <v>0</v>
      </c>
      <c r="U469">
        <f t="shared" si="218"/>
        <v>0</v>
      </c>
      <c r="V469">
        <f t="shared" si="219"/>
        <v>0</v>
      </c>
      <c r="W469">
        <f t="shared" si="220"/>
        <v>0</v>
      </c>
      <c r="X469">
        <f t="shared" si="221"/>
        <v>0</v>
      </c>
      <c r="AA469">
        <f t="shared" si="222"/>
        <v>0</v>
      </c>
      <c r="AB469" t="e">
        <f t="shared" ref="AB469:AB532" si="223">(V469-AA469)/D469</f>
        <v>#DIV/0!</v>
      </c>
      <c r="AC469" t="e">
        <f t="shared" si="213"/>
        <v>#DIV/0!</v>
      </c>
      <c r="AE469">
        <f t="shared" si="214"/>
        <v>0</v>
      </c>
      <c r="AF469">
        <f t="shared" si="215"/>
        <v>0</v>
      </c>
    </row>
    <row r="470" spans="14:32" x14ac:dyDescent="0.25">
      <c r="N470">
        <f t="shared" si="216"/>
        <v>0</v>
      </c>
      <c r="R470">
        <f t="shared" si="217"/>
        <v>0</v>
      </c>
      <c r="U470">
        <f t="shared" si="218"/>
        <v>0</v>
      </c>
      <c r="V470">
        <f t="shared" si="219"/>
        <v>0</v>
      </c>
      <c r="W470">
        <f t="shared" si="220"/>
        <v>0</v>
      </c>
      <c r="X470">
        <f t="shared" si="221"/>
        <v>0</v>
      </c>
      <c r="AA470">
        <f t="shared" si="222"/>
        <v>0</v>
      </c>
      <c r="AB470" t="e">
        <f t="shared" si="223"/>
        <v>#DIV/0!</v>
      </c>
      <c r="AC470" t="e">
        <f t="shared" si="213"/>
        <v>#DIV/0!</v>
      </c>
      <c r="AE470">
        <f t="shared" si="214"/>
        <v>0</v>
      </c>
      <c r="AF470">
        <f t="shared" si="215"/>
        <v>0</v>
      </c>
    </row>
    <row r="471" spans="14:32" x14ac:dyDescent="0.25">
      <c r="N471">
        <f t="shared" si="216"/>
        <v>0</v>
      </c>
      <c r="R471">
        <f t="shared" si="217"/>
        <v>0</v>
      </c>
      <c r="U471">
        <f t="shared" si="218"/>
        <v>0</v>
      </c>
      <c r="V471">
        <f t="shared" si="219"/>
        <v>0</v>
      </c>
      <c r="W471">
        <f t="shared" si="220"/>
        <v>0</v>
      </c>
      <c r="X471">
        <f t="shared" si="221"/>
        <v>0</v>
      </c>
      <c r="AA471">
        <f t="shared" si="222"/>
        <v>0</v>
      </c>
      <c r="AB471" t="e">
        <f t="shared" si="223"/>
        <v>#DIV/0!</v>
      </c>
      <c r="AC471" t="e">
        <f t="shared" si="213"/>
        <v>#DIV/0!</v>
      </c>
      <c r="AE471">
        <f t="shared" si="214"/>
        <v>0</v>
      </c>
      <c r="AF471">
        <f t="shared" si="215"/>
        <v>0</v>
      </c>
    </row>
    <row r="472" spans="14:32" x14ac:dyDescent="0.25">
      <c r="N472">
        <f t="shared" si="216"/>
        <v>0</v>
      </c>
      <c r="R472">
        <f t="shared" si="217"/>
        <v>0</v>
      </c>
      <c r="U472">
        <f t="shared" si="218"/>
        <v>0</v>
      </c>
      <c r="V472">
        <f t="shared" si="219"/>
        <v>0</v>
      </c>
      <c r="W472">
        <f t="shared" si="220"/>
        <v>0</v>
      </c>
      <c r="X472">
        <f t="shared" si="221"/>
        <v>0</v>
      </c>
      <c r="AA472">
        <f t="shared" si="222"/>
        <v>0</v>
      </c>
      <c r="AB472" t="e">
        <f t="shared" si="223"/>
        <v>#DIV/0!</v>
      </c>
      <c r="AC472" t="e">
        <f t="shared" si="213"/>
        <v>#DIV/0!</v>
      </c>
      <c r="AE472">
        <f t="shared" si="214"/>
        <v>0</v>
      </c>
      <c r="AF472">
        <f t="shared" si="215"/>
        <v>0</v>
      </c>
    </row>
    <row r="473" spans="14:32" x14ac:dyDescent="0.25">
      <c r="N473">
        <f t="shared" si="216"/>
        <v>0</v>
      </c>
      <c r="R473">
        <f t="shared" si="217"/>
        <v>0</v>
      </c>
      <c r="U473">
        <f t="shared" si="218"/>
        <v>0</v>
      </c>
      <c r="V473">
        <f t="shared" si="219"/>
        <v>0</v>
      </c>
      <c r="W473">
        <f t="shared" si="220"/>
        <v>0</v>
      </c>
      <c r="X473">
        <f t="shared" si="221"/>
        <v>0</v>
      </c>
      <c r="AA473">
        <f t="shared" si="222"/>
        <v>0</v>
      </c>
      <c r="AB473" t="e">
        <f t="shared" si="223"/>
        <v>#DIV/0!</v>
      </c>
      <c r="AC473" t="e">
        <f t="shared" si="213"/>
        <v>#DIV/0!</v>
      </c>
      <c r="AE473">
        <f t="shared" si="214"/>
        <v>0</v>
      </c>
      <c r="AF473">
        <f t="shared" si="215"/>
        <v>0</v>
      </c>
    </row>
    <row r="474" spans="14:32" x14ac:dyDescent="0.25">
      <c r="N474">
        <f t="shared" si="216"/>
        <v>0</v>
      </c>
      <c r="R474">
        <f t="shared" si="217"/>
        <v>0</v>
      </c>
      <c r="U474">
        <f t="shared" si="218"/>
        <v>0</v>
      </c>
      <c r="V474">
        <f t="shared" si="219"/>
        <v>0</v>
      </c>
      <c r="W474">
        <f t="shared" si="220"/>
        <v>0</v>
      </c>
      <c r="X474">
        <f t="shared" si="221"/>
        <v>0</v>
      </c>
      <c r="AA474">
        <f t="shared" si="222"/>
        <v>0</v>
      </c>
      <c r="AB474" t="e">
        <f t="shared" si="223"/>
        <v>#DIV/0!</v>
      </c>
      <c r="AC474" t="e">
        <f t="shared" si="213"/>
        <v>#DIV/0!</v>
      </c>
      <c r="AE474">
        <f t="shared" si="214"/>
        <v>0</v>
      </c>
      <c r="AF474">
        <f t="shared" si="215"/>
        <v>0</v>
      </c>
    </row>
    <row r="475" spans="14:32" x14ac:dyDescent="0.25">
      <c r="N475">
        <f t="shared" si="216"/>
        <v>0</v>
      </c>
      <c r="R475">
        <f t="shared" si="217"/>
        <v>0</v>
      </c>
      <c r="U475">
        <f t="shared" si="218"/>
        <v>0</v>
      </c>
      <c r="V475">
        <f t="shared" si="219"/>
        <v>0</v>
      </c>
      <c r="W475">
        <f t="shared" si="220"/>
        <v>0</v>
      </c>
      <c r="X475">
        <f t="shared" si="221"/>
        <v>0</v>
      </c>
      <c r="AA475">
        <f t="shared" si="222"/>
        <v>0</v>
      </c>
      <c r="AB475" t="e">
        <f t="shared" si="223"/>
        <v>#DIV/0!</v>
      </c>
      <c r="AC475" t="e">
        <f t="shared" si="213"/>
        <v>#DIV/0!</v>
      </c>
      <c r="AE475">
        <f t="shared" si="214"/>
        <v>0</v>
      </c>
      <c r="AF475">
        <f t="shared" si="215"/>
        <v>0</v>
      </c>
    </row>
    <row r="476" spans="14:32" x14ac:dyDescent="0.25">
      <c r="N476">
        <f t="shared" si="216"/>
        <v>0</v>
      </c>
      <c r="R476">
        <f t="shared" si="217"/>
        <v>0</v>
      </c>
      <c r="U476">
        <f t="shared" si="218"/>
        <v>0</v>
      </c>
      <c r="V476">
        <f t="shared" si="219"/>
        <v>0</v>
      </c>
      <c r="W476">
        <f t="shared" si="220"/>
        <v>0</v>
      </c>
      <c r="X476">
        <f t="shared" si="221"/>
        <v>0</v>
      </c>
      <c r="AA476">
        <f t="shared" si="222"/>
        <v>0</v>
      </c>
      <c r="AB476" t="e">
        <f t="shared" si="223"/>
        <v>#DIV/0!</v>
      </c>
      <c r="AC476" t="e">
        <f t="shared" si="213"/>
        <v>#DIV/0!</v>
      </c>
      <c r="AE476">
        <f t="shared" si="214"/>
        <v>0</v>
      </c>
      <c r="AF476">
        <f t="shared" si="215"/>
        <v>0</v>
      </c>
    </row>
    <row r="477" spans="14:32" x14ac:dyDescent="0.25">
      <c r="N477">
        <f t="shared" si="216"/>
        <v>0</v>
      </c>
      <c r="R477">
        <f t="shared" si="217"/>
        <v>0</v>
      </c>
      <c r="U477">
        <f t="shared" si="218"/>
        <v>0</v>
      </c>
      <c r="V477">
        <f t="shared" si="219"/>
        <v>0</v>
      </c>
      <c r="W477">
        <f t="shared" si="220"/>
        <v>0</v>
      </c>
      <c r="X477">
        <f t="shared" si="221"/>
        <v>0</v>
      </c>
      <c r="AA477">
        <f t="shared" si="222"/>
        <v>0</v>
      </c>
      <c r="AB477" t="e">
        <f t="shared" si="223"/>
        <v>#DIV/0!</v>
      </c>
      <c r="AC477" t="e">
        <f t="shared" si="213"/>
        <v>#DIV/0!</v>
      </c>
      <c r="AE477">
        <f t="shared" si="214"/>
        <v>0</v>
      </c>
      <c r="AF477">
        <f t="shared" si="215"/>
        <v>0</v>
      </c>
    </row>
    <row r="478" spans="14:32" x14ac:dyDescent="0.25">
      <c r="N478">
        <f t="shared" si="216"/>
        <v>0</v>
      </c>
      <c r="R478">
        <f t="shared" si="217"/>
        <v>0</v>
      </c>
      <c r="U478">
        <f t="shared" si="218"/>
        <v>0</v>
      </c>
      <c r="V478">
        <f t="shared" si="219"/>
        <v>0</v>
      </c>
      <c r="W478">
        <f t="shared" si="220"/>
        <v>0</v>
      </c>
      <c r="X478">
        <f t="shared" si="221"/>
        <v>0</v>
      </c>
      <c r="AA478">
        <f t="shared" si="222"/>
        <v>0</v>
      </c>
      <c r="AB478" t="e">
        <f t="shared" si="223"/>
        <v>#DIV/0!</v>
      </c>
      <c r="AC478" t="e">
        <f t="shared" si="213"/>
        <v>#DIV/0!</v>
      </c>
      <c r="AE478">
        <f t="shared" si="214"/>
        <v>0</v>
      </c>
      <c r="AF478">
        <f t="shared" si="215"/>
        <v>0</v>
      </c>
    </row>
    <row r="479" spans="14:32" x14ac:dyDescent="0.25">
      <c r="N479">
        <f t="shared" si="216"/>
        <v>0</v>
      </c>
      <c r="R479">
        <f t="shared" si="217"/>
        <v>0</v>
      </c>
      <c r="U479">
        <f t="shared" si="218"/>
        <v>0</v>
      </c>
      <c r="V479">
        <f t="shared" si="219"/>
        <v>0</v>
      </c>
      <c r="W479">
        <f t="shared" si="220"/>
        <v>0</v>
      </c>
      <c r="X479">
        <f t="shared" si="221"/>
        <v>0</v>
      </c>
      <c r="AA479">
        <f t="shared" si="222"/>
        <v>0</v>
      </c>
      <c r="AB479" t="e">
        <f t="shared" si="223"/>
        <v>#DIV/0!</v>
      </c>
      <c r="AC479" t="e">
        <f t="shared" si="213"/>
        <v>#DIV/0!</v>
      </c>
      <c r="AE479">
        <f t="shared" si="214"/>
        <v>0</v>
      </c>
      <c r="AF479">
        <f t="shared" si="215"/>
        <v>0</v>
      </c>
    </row>
    <row r="480" spans="14:32" x14ac:dyDescent="0.25">
      <c r="N480">
        <f t="shared" si="216"/>
        <v>0</v>
      </c>
      <c r="R480">
        <f t="shared" si="217"/>
        <v>0</v>
      </c>
      <c r="U480">
        <f t="shared" si="218"/>
        <v>0</v>
      </c>
      <c r="V480">
        <f t="shared" si="219"/>
        <v>0</v>
      </c>
      <c r="W480">
        <f t="shared" si="220"/>
        <v>0</v>
      </c>
      <c r="X480">
        <f t="shared" si="221"/>
        <v>0</v>
      </c>
      <c r="AA480">
        <f t="shared" si="222"/>
        <v>0</v>
      </c>
      <c r="AB480" t="e">
        <f t="shared" si="223"/>
        <v>#DIV/0!</v>
      </c>
      <c r="AC480" t="e">
        <f t="shared" si="213"/>
        <v>#DIV/0!</v>
      </c>
      <c r="AE480">
        <f t="shared" si="214"/>
        <v>0</v>
      </c>
      <c r="AF480">
        <f t="shared" si="215"/>
        <v>0</v>
      </c>
    </row>
    <row r="481" spans="14:32" x14ac:dyDescent="0.25">
      <c r="N481">
        <f t="shared" si="216"/>
        <v>0</v>
      </c>
      <c r="R481">
        <f t="shared" si="217"/>
        <v>0</v>
      </c>
      <c r="U481">
        <f t="shared" si="218"/>
        <v>0</v>
      </c>
      <c r="V481">
        <f t="shared" si="219"/>
        <v>0</v>
      </c>
      <c r="W481">
        <f t="shared" si="220"/>
        <v>0</v>
      </c>
      <c r="X481">
        <f t="shared" si="221"/>
        <v>0</v>
      </c>
      <c r="AA481">
        <f t="shared" si="222"/>
        <v>0</v>
      </c>
      <c r="AB481" t="e">
        <f t="shared" si="223"/>
        <v>#DIV/0!</v>
      </c>
      <c r="AC481" t="e">
        <f t="shared" si="213"/>
        <v>#DIV/0!</v>
      </c>
      <c r="AE481">
        <f t="shared" si="214"/>
        <v>0</v>
      </c>
      <c r="AF481">
        <f t="shared" si="215"/>
        <v>0</v>
      </c>
    </row>
    <row r="482" spans="14:32" x14ac:dyDescent="0.25">
      <c r="N482">
        <f t="shared" si="216"/>
        <v>0</v>
      </c>
      <c r="R482">
        <f t="shared" si="217"/>
        <v>0</v>
      </c>
      <c r="U482">
        <f t="shared" si="218"/>
        <v>0</v>
      </c>
      <c r="V482">
        <f t="shared" si="219"/>
        <v>0</v>
      </c>
      <c r="W482">
        <f t="shared" si="220"/>
        <v>0</v>
      </c>
      <c r="X482">
        <f t="shared" si="221"/>
        <v>0</v>
      </c>
      <c r="AA482">
        <f t="shared" si="222"/>
        <v>0</v>
      </c>
      <c r="AB482" t="e">
        <f t="shared" si="223"/>
        <v>#DIV/0!</v>
      </c>
      <c r="AC482" t="e">
        <f t="shared" si="213"/>
        <v>#DIV/0!</v>
      </c>
      <c r="AE482">
        <f t="shared" si="214"/>
        <v>0</v>
      </c>
      <c r="AF482">
        <f t="shared" si="215"/>
        <v>0</v>
      </c>
    </row>
    <row r="483" spans="14:32" x14ac:dyDescent="0.25">
      <c r="N483">
        <f t="shared" si="216"/>
        <v>0</v>
      </c>
      <c r="R483">
        <f t="shared" si="217"/>
        <v>0</v>
      </c>
      <c r="U483">
        <f t="shared" si="218"/>
        <v>0</v>
      </c>
      <c r="V483">
        <f t="shared" si="219"/>
        <v>0</v>
      </c>
      <c r="W483">
        <f t="shared" si="220"/>
        <v>0</v>
      </c>
      <c r="X483">
        <f t="shared" si="221"/>
        <v>0</v>
      </c>
      <c r="AA483">
        <f t="shared" si="222"/>
        <v>0</v>
      </c>
      <c r="AB483" t="e">
        <f t="shared" si="223"/>
        <v>#DIV/0!</v>
      </c>
      <c r="AC483" t="e">
        <f t="shared" si="213"/>
        <v>#DIV/0!</v>
      </c>
      <c r="AE483">
        <f t="shared" si="214"/>
        <v>0</v>
      </c>
      <c r="AF483">
        <f t="shared" si="215"/>
        <v>0</v>
      </c>
    </row>
    <row r="484" spans="14:32" x14ac:dyDescent="0.25">
      <c r="N484">
        <f t="shared" si="216"/>
        <v>0</v>
      </c>
      <c r="R484">
        <f t="shared" si="217"/>
        <v>0</v>
      </c>
      <c r="U484">
        <f t="shared" si="218"/>
        <v>0</v>
      </c>
      <c r="V484">
        <f t="shared" si="219"/>
        <v>0</v>
      </c>
      <c r="W484">
        <f t="shared" si="220"/>
        <v>0</v>
      </c>
      <c r="X484">
        <f t="shared" si="221"/>
        <v>0</v>
      </c>
      <c r="AA484">
        <f t="shared" si="222"/>
        <v>0</v>
      </c>
      <c r="AB484" t="e">
        <f t="shared" si="223"/>
        <v>#DIV/0!</v>
      </c>
      <c r="AC484" t="e">
        <f t="shared" si="213"/>
        <v>#DIV/0!</v>
      </c>
      <c r="AE484">
        <f t="shared" si="214"/>
        <v>0</v>
      </c>
      <c r="AF484">
        <f t="shared" si="215"/>
        <v>0</v>
      </c>
    </row>
    <row r="485" spans="14:32" x14ac:dyDescent="0.25">
      <c r="N485">
        <f t="shared" si="216"/>
        <v>0</v>
      </c>
      <c r="R485">
        <f t="shared" si="217"/>
        <v>0</v>
      </c>
      <c r="U485">
        <f t="shared" si="218"/>
        <v>0</v>
      </c>
      <c r="V485">
        <f t="shared" si="219"/>
        <v>0</v>
      </c>
      <c r="W485">
        <f t="shared" si="220"/>
        <v>0</v>
      </c>
      <c r="X485">
        <f t="shared" si="221"/>
        <v>0</v>
      </c>
      <c r="AA485">
        <f t="shared" si="222"/>
        <v>0</v>
      </c>
      <c r="AB485" t="e">
        <f t="shared" si="223"/>
        <v>#DIV/0!</v>
      </c>
      <c r="AC485" t="e">
        <f t="shared" si="213"/>
        <v>#DIV/0!</v>
      </c>
      <c r="AE485">
        <f t="shared" si="214"/>
        <v>0</v>
      </c>
      <c r="AF485">
        <f t="shared" si="215"/>
        <v>0</v>
      </c>
    </row>
    <row r="486" spans="14:32" x14ac:dyDescent="0.25">
      <c r="N486">
        <f t="shared" si="216"/>
        <v>0</v>
      </c>
      <c r="R486">
        <f t="shared" si="217"/>
        <v>0</v>
      </c>
      <c r="U486">
        <f t="shared" si="218"/>
        <v>0</v>
      </c>
      <c r="V486">
        <f t="shared" si="219"/>
        <v>0</v>
      </c>
      <c r="W486">
        <f t="shared" si="220"/>
        <v>0</v>
      </c>
      <c r="X486">
        <f t="shared" si="221"/>
        <v>0</v>
      </c>
      <c r="AA486">
        <f t="shared" si="222"/>
        <v>0</v>
      </c>
      <c r="AB486" t="e">
        <f t="shared" si="223"/>
        <v>#DIV/0!</v>
      </c>
      <c r="AC486" t="e">
        <f t="shared" ref="AC486:AC549" si="224">(X486-AA486)/E486</f>
        <v>#DIV/0!</v>
      </c>
      <c r="AE486">
        <f t="shared" ref="AE486:AE549" si="225">AA486/12</f>
        <v>0</v>
      </c>
      <c r="AF486">
        <f t="shared" ref="AF486:AF549" si="226">W486-AD486-AE486</f>
        <v>0</v>
      </c>
    </row>
    <row r="487" spans="14:32" x14ac:dyDescent="0.25">
      <c r="N487">
        <f t="shared" ref="N487:N550" si="227">M487*12</f>
        <v>0</v>
      </c>
      <c r="R487">
        <f t="shared" ref="R487:R550" si="228">Q487*12</f>
        <v>0</v>
      </c>
      <c r="U487">
        <f t="shared" ref="U487:U550" si="229">T487*12</f>
        <v>0</v>
      </c>
      <c r="V487">
        <f t="shared" ref="V487:V550" si="230">N487+R487+U487</f>
        <v>0</v>
      </c>
      <c r="W487">
        <f t="shared" ref="W487:W550" si="231">V487/12</f>
        <v>0</v>
      </c>
      <c r="X487">
        <f t="shared" ref="X487:X550" si="232">W487*12</f>
        <v>0</v>
      </c>
      <c r="AA487">
        <f t="shared" ref="AA487:AA550" si="233">Y487+Z487</f>
        <v>0</v>
      </c>
      <c r="AB487" t="e">
        <f t="shared" si="223"/>
        <v>#DIV/0!</v>
      </c>
      <c r="AC487" t="e">
        <f t="shared" si="224"/>
        <v>#DIV/0!</v>
      </c>
      <c r="AE487">
        <f t="shared" si="225"/>
        <v>0</v>
      </c>
      <c r="AF487">
        <f t="shared" si="226"/>
        <v>0</v>
      </c>
    </row>
    <row r="488" spans="14:32" x14ac:dyDescent="0.25">
      <c r="N488">
        <f t="shared" si="227"/>
        <v>0</v>
      </c>
      <c r="R488">
        <f t="shared" si="228"/>
        <v>0</v>
      </c>
      <c r="U488">
        <f t="shared" si="229"/>
        <v>0</v>
      </c>
      <c r="V488">
        <f t="shared" si="230"/>
        <v>0</v>
      </c>
      <c r="W488">
        <f t="shared" si="231"/>
        <v>0</v>
      </c>
      <c r="X488">
        <f t="shared" si="232"/>
        <v>0</v>
      </c>
      <c r="AA488">
        <f t="shared" si="233"/>
        <v>0</v>
      </c>
      <c r="AB488" t="e">
        <f t="shared" si="223"/>
        <v>#DIV/0!</v>
      </c>
      <c r="AC488" t="e">
        <f t="shared" si="224"/>
        <v>#DIV/0!</v>
      </c>
      <c r="AE488">
        <f t="shared" si="225"/>
        <v>0</v>
      </c>
      <c r="AF488">
        <f t="shared" si="226"/>
        <v>0</v>
      </c>
    </row>
    <row r="489" spans="14:32" x14ac:dyDescent="0.25">
      <c r="N489">
        <f t="shared" si="227"/>
        <v>0</v>
      </c>
      <c r="R489">
        <f t="shared" si="228"/>
        <v>0</v>
      </c>
      <c r="U489">
        <f t="shared" si="229"/>
        <v>0</v>
      </c>
      <c r="V489">
        <f t="shared" si="230"/>
        <v>0</v>
      </c>
      <c r="W489">
        <f t="shared" si="231"/>
        <v>0</v>
      </c>
      <c r="X489">
        <f t="shared" si="232"/>
        <v>0</v>
      </c>
      <c r="AA489">
        <f t="shared" si="233"/>
        <v>0</v>
      </c>
      <c r="AB489" t="e">
        <f t="shared" si="223"/>
        <v>#DIV/0!</v>
      </c>
      <c r="AC489" t="e">
        <f t="shared" si="224"/>
        <v>#DIV/0!</v>
      </c>
      <c r="AE489">
        <f t="shared" si="225"/>
        <v>0</v>
      </c>
      <c r="AF489">
        <f t="shared" si="226"/>
        <v>0</v>
      </c>
    </row>
    <row r="490" spans="14:32" x14ac:dyDescent="0.25">
      <c r="N490">
        <f t="shared" si="227"/>
        <v>0</v>
      </c>
      <c r="R490">
        <f t="shared" si="228"/>
        <v>0</v>
      </c>
      <c r="U490">
        <f t="shared" si="229"/>
        <v>0</v>
      </c>
      <c r="V490">
        <f t="shared" si="230"/>
        <v>0</v>
      </c>
      <c r="W490">
        <f t="shared" si="231"/>
        <v>0</v>
      </c>
      <c r="X490">
        <f t="shared" si="232"/>
        <v>0</v>
      </c>
      <c r="AA490">
        <f t="shared" si="233"/>
        <v>0</v>
      </c>
      <c r="AB490" t="e">
        <f t="shared" si="223"/>
        <v>#DIV/0!</v>
      </c>
      <c r="AC490" t="e">
        <f t="shared" si="224"/>
        <v>#DIV/0!</v>
      </c>
      <c r="AE490">
        <f t="shared" si="225"/>
        <v>0</v>
      </c>
      <c r="AF490">
        <f t="shared" si="226"/>
        <v>0</v>
      </c>
    </row>
    <row r="491" spans="14:32" x14ac:dyDescent="0.25">
      <c r="N491">
        <f t="shared" si="227"/>
        <v>0</v>
      </c>
      <c r="R491">
        <f t="shared" si="228"/>
        <v>0</v>
      </c>
      <c r="U491">
        <f t="shared" si="229"/>
        <v>0</v>
      </c>
      <c r="V491">
        <f t="shared" si="230"/>
        <v>0</v>
      </c>
      <c r="W491">
        <f t="shared" si="231"/>
        <v>0</v>
      </c>
      <c r="X491">
        <f t="shared" si="232"/>
        <v>0</v>
      </c>
      <c r="AA491">
        <f t="shared" si="233"/>
        <v>0</v>
      </c>
      <c r="AB491" t="e">
        <f t="shared" si="223"/>
        <v>#DIV/0!</v>
      </c>
      <c r="AC491" t="e">
        <f t="shared" si="224"/>
        <v>#DIV/0!</v>
      </c>
      <c r="AE491">
        <f t="shared" si="225"/>
        <v>0</v>
      </c>
      <c r="AF491">
        <f t="shared" si="226"/>
        <v>0</v>
      </c>
    </row>
    <row r="492" spans="14:32" x14ac:dyDescent="0.25">
      <c r="N492">
        <f t="shared" si="227"/>
        <v>0</v>
      </c>
      <c r="R492">
        <f t="shared" si="228"/>
        <v>0</v>
      </c>
      <c r="U492">
        <f t="shared" si="229"/>
        <v>0</v>
      </c>
      <c r="V492">
        <f t="shared" si="230"/>
        <v>0</v>
      </c>
      <c r="W492">
        <f t="shared" si="231"/>
        <v>0</v>
      </c>
      <c r="X492">
        <f t="shared" si="232"/>
        <v>0</v>
      </c>
      <c r="AA492">
        <f t="shared" si="233"/>
        <v>0</v>
      </c>
      <c r="AB492" t="e">
        <f t="shared" si="223"/>
        <v>#DIV/0!</v>
      </c>
      <c r="AC492" t="e">
        <f t="shared" si="224"/>
        <v>#DIV/0!</v>
      </c>
      <c r="AE492">
        <f t="shared" si="225"/>
        <v>0</v>
      </c>
      <c r="AF492">
        <f t="shared" si="226"/>
        <v>0</v>
      </c>
    </row>
    <row r="493" spans="14:32" x14ac:dyDescent="0.25">
      <c r="N493">
        <f t="shared" si="227"/>
        <v>0</v>
      </c>
      <c r="R493">
        <f t="shared" si="228"/>
        <v>0</v>
      </c>
      <c r="U493">
        <f t="shared" si="229"/>
        <v>0</v>
      </c>
      <c r="V493">
        <f t="shared" si="230"/>
        <v>0</v>
      </c>
      <c r="W493">
        <f t="shared" si="231"/>
        <v>0</v>
      </c>
      <c r="X493">
        <f t="shared" si="232"/>
        <v>0</v>
      </c>
      <c r="AA493">
        <f t="shared" si="233"/>
        <v>0</v>
      </c>
      <c r="AB493" t="e">
        <f t="shared" si="223"/>
        <v>#DIV/0!</v>
      </c>
      <c r="AC493" t="e">
        <f t="shared" si="224"/>
        <v>#DIV/0!</v>
      </c>
      <c r="AE493">
        <f t="shared" si="225"/>
        <v>0</v>
      </c>
      <c r="AF493">
        <f t="shared" si="226"/>
        <v>0</v>
      </c>
    </row>
    <row r="494" spans="14:32" x14ac:dyDescent="0.25">
      <c r="N494">
        <f t="shared" si="227"/>
        <v>0</v>
      </c>
      <c r="R494">
        <f t="shared" si="228"/>
        <v>0</v>
      </c>
      <c r="U494">
        <f t="shared" si="229"/>
        <v>0</v>
      </c>
      <c r="V494">
        <f t="shared" si="230"/>
        <v>0</v>
      </c>
      <c r="W494">
        <f t="shared" si="231"/>
        <v>0</v>
      </c>
      <c r="X494">
        <f t="shared" si="232"/>
        <v>0</v>
      </c>
      <c r="AA494">
        <f t="shared" si="233"/>
        <v>0</v>
      </c>
      <c r="AB494" t="e">
        <f t="shared" si="223"/>
        <v>#DIV/0!</v>
      </c>
      <c r="AC494" t="e">
        <f t="shared" si="224"/>
        <v>#DIV/0!</v>
      </c>
      <c r="AE494">
        <f t="shared" si="225"/>
        <v>0</v>
      </c>
      <c r="AF494">
        <f t="shared" si="226"/>
        <v>0</v>
      </c>
    </row>
    <row r="495" spans="14:32" x14ac:dyDescent="0.25">
      <c r="N495">
        <f t="shared" si="227"/>
        <v>0</v>
      </c>
      <c r="R495">
        <f t="shared" si="228"/>
        <v>0</v>
      </c>
      <c r="U495">
        <f t="shared" si="229"/>
        <v>0</v>
      </c>
      <c r="V495">
        <f t="shared" si="230"/>
        <v>0</v>
      </c>
      <c r="W495">
        <f t="shared" si="231"/>
        <v>0</v>
      </c>
      <c r="X495">
        <f t="shared" si="232"/>
        <v>0</v>
      </c>
      <c r="AA495">
        <f t="shared" si="233"/>
        <v>0</v>
      </c>
      <c r="AB495" t="e">
        <f t="shared" si="223"/>
        <v>#DIV/0!</v>
      </c>
      <c r="AC495" t="e">
        <f t="shared" si="224"/>
        <v>#DIV/0!</v>
      </c>
      <c r="AE495">
        <f t="shared" si="225"/>
        <v>0</v>
      </c>
      <c r="AF495">
        <f t="shared" si="226"/>
        <v>0</v>
      </c>
    </row>
    <row r="496" spans="14:32" x14ac:dyDescent="0.25">
      <c r="N496">
        <f t="shared" si="227"/>
        <v>0</v>
      </c>
      <c r="R496">
        <f t="shared" si="228"/>
        <v>0</v>
      </c>
      <c r="U496">
        <f t="shared" si="229"/>
        <v>0</v>
      </c>
      <c r="V496">
        <f t="shared" si="230"/>
        <v>0</v>
      </c>
      <c r="W496">
        <f t="shared" si="231"/>
        <v>0</v>
      </c>
      <c r="X496">
        <f t="shared" si="232"/>
        <v>0</v>
      </c>
      <c r="AA496">
        <f t="shared" si="233"/>
        <v>0</v>
      </c>
      <c r="AB496" t="e">
        <f t="shared" si="223"/>
        <v>#DIV/0!</v>
      </c>
      <c r="AC496" t="e">
        <f t="shared" si="224"/>
        <v>#DIV/0!</v>
      </c>
      <c r="AE496">
        <f t="shared" si="225"/>
        <v>0</v>
      </c>
      <c r="AF496">
        <f t="shared" si="226"/>
        <v>0</v>
      </c>
    </row>
    <row r="497" spans="14:32" x14ac:dyDescent="0.25">
      <c r="N497">
        <f t="shared" si="227"/>
        <v>0</v>
      </c>
      <c r="R497">
        <f t="shared" si="228"/>
        <v>0</v>
      </c>
      <c r="U497">
        <f t="shared" si="229"/>
        <v>0</v>
      </c>
      <c r="V497">
        <f t="shared" si="230"/>
        <v>0</v>
      </c>
      <c r="W497">
        <f t="shared" si="231"/>
        <v>0</v>
      </c>
      <c r="X497">
        <f t="shared" si="232"/>
        <v>0</v>
      </c>
      <c r="AA497">
        <f t="shared" si="233"/>
        <v>0</v>
      </c>
      <c r="AB497" t="e">
        <f t="shared" si="223"/>
        <v>#DIV/0!</v>
      </c>
      <c r="AC497" t="e">
        <f t="shared" si="224"/>
        <v>#DIV/0!</v>
      </c>
      <c r="AE497">
        <f t="shared" si="225"/>
        <v>0</v>
      </c>
      <c r="AF497">
        <f t="shared" si="226"/>
        <v>0</v>
      </c>
    </row>
    <row r="498" spans="14:32" x14ac:dyDescent="0.25">
      <c r="N498">
        <f t="shared" si="227"/>
        <v>0</v>
      </c>
      <c r="R498">
        <f t="shared" si="228"/>
        <v>0</v>
      </c>
      <c r="U498">
        <f t="shared" si="229"/>
        <v>0</v>
      </c>
      <c r="V498">
        <f t="shared" si="230"/>
        <v>0</v>
      </c>
      <c r="W498">
        <f t="shared" si="231"/>
        <v>0</v>
      </c>
      <c r="X498">
        <f t="shared" si="232"/>
        <v>0</v>
      </c>
      <c r="AA498">
        <f t="shared" si="233"/>
        <v>0</v>
      </c>
      <c r="AB498" t="e">
        <f t="shared" si="223"/>
        <v>#DIV/0!</v>
      </c>
      <c r="AC498" t="e">
        <f t="shared" si="224"/>
        <v>#DIV/0!</v>
      </c>
      <c r="AE498">
        <f t="shared" si="225"/>
        <v>0</v>
      </c>
      <c r="AF498">
        <f t="shared" si="226"/>
        <v>0</v>
      </c>
    </row>
    <row r="499" spans="14:32" x14ac:dyDescent="0.25">
      <c r="N499">
        <f t="shared" si="227"/>
        <v>0</v>
      </c>
      <c r="R499">
        <f t="shared" si="228"/>
        <v>0</v>
      </c>
      <c r="U499">
        <f t="shared" si="229"/>
        <v>0</v>
      </c>
      <c r="V499">
        <f t="shared" si="230"/>
        <v>0</v>
      </c>
      <c r="W499">
        <f t="shared" si="231"/>
        <v>0</v>
      </c>
      <c r="X499">
        <f t="shared" si="232"/>
        <v>0</v>
      </c>
      <c r="AA499">
        <f t="shared" si="233"/>
        <v>0</v>
      </c>
      <c r="AB499" t="e">
        <f t="shared" si="223"/>
        <v>#DIV/0!</v>
      </c>
      <c r="AC499" t="e">
        <f t="shared" si="224"/>
        <v>#DIV/0!</v>
      </c>
      <c r="AE499">
        <f t="shared" si="225"/>
        <v>0</v>
      </c>
      <c r="AF499">
        <f t="shared" si="226"/>
        <v>0</v>
      </c>
    </row>
    <row r="500" spans="14:32" x14ac:dyDescent="0.25">
      <c r="N500">
        <f t="shared" si="227"/>
        <v>0</v>
      </c>
      <c r="R500">
        <f t="shared" si="228"/>
        <v>0</v>
      </c>
      <c r="U500">
        <f t="shared" si="229"/>
        <v>0</v>
      </c>
      <c r="V500">
        <f t="shared" si="230"/>
        <v>0</v>
      </c>
      <c r="W500">
        <f t="shared" si="231"/>
        <v>0</v>
      </c>
      <c r="X500">
        <f t="shared" si="232"/>
        <v>0</v>
      </c>
      <c r="AA500">
        <f t="shared" si="233"/>
        <v>0</v>
      </c>
      <c r="AB500" t="e">
        <f t="shared" si="223"/>
        <v>#DIV/0!</v>
      </c>
      <c r="AC500" t="e">
        <f t="shared" si="224"/>
        <v>#DIV/0!</v>
      </c>
      <c r="AE500">
        <f t="shared" si="225"/>
        <v>0</v>
      </c>
      <c r="AF500">
        <f t="shared" si="226"/>
        <v>0</v>
      </c>
    </row>
    <row r="501" spans="14:32" x14ac:dyDescent="0.25">
      <c r="N501">
        <f t="shared" si="227"/>
        <v>0</v>
      </c>
      <c r="R501">
        <f t="shared" si="228"/>
        <v>0</v>
      </c>
      <c r="U501">
        <f t="shared" si="229"/>
        <v>0</v>
      </c>
      <c r="V501">
        <f t="shared" si="230"/>
        <v>0</v>
      </c>
      <c r="W501">
        <f t="shared" si="231"/>
        <v>0</v>
      </c>
      <c r="X501">
        <f t="shared" si="232"/>
        <v>0</v>
      </c>
      <c r="AA501">
        <f t="shared" si="233"/>
        <v>0</v>
      </c>
      <c r="AB501" t="e">
        <f t="shared" si="223"/>
        <v>#DIV/0!</v>
      </c>
      <c r="AC501" t="e">
        <f t="shared" si="224"/>
        <v>#DIV/0!</v>
      </c>
      <c r="AE501">
        <f t="shared" si="225"/>
        <v>0</v>
      </c>
      <c r="AF501">
        <f t="shared" si="226"/>
        <v>0</v>
      </c>
    </row>
    <row r="502" spans="14:32" x14ac:dyDescent="0.25">
      <c r="N502">
        <f t="shared" si="227"/>
        <v>0</v>
      </c>
      <c r="R502">
        <f t="shared" si="228"/>
        <v>0</v>
      </c>
      <c r="U502">
        <f t="shared" si="229"/>
        <v>0</v>
      </c>
      <c r="V502">
        <f t="shared" si="230"/>
        <v>0</v>
      </c>
      <c r="W502">
        <f t="shared" si="231"/>
        <v>0</v>
      </c>
      <c r="X502">
        <f t="shared" si="232"/>
        <v>0</v>
      </c>
      <c r="AA502">
        <f t="shared" si="233"/>
        <v>0</v>
      </c>
      <c r="AB502" t="e">
        <f t="shared" si="223"/>
        <v>#DIV/0!</v>
      </c>
      <c r="AC502" t="e">
        <f t="shared" si="224"/>
        <v>#DIV/0!</v>
      </c>
      <c r="AE502">
        <f t="shared" si="225"/>
        <v>0</v>
      </c>
      <c r="AF502">
        <f t="shared" si="226"/>
        <v>0</v>
      </c>
    </row>
    <row r="503" spans="14:32" x14ac:dyDescent="0.25">
      <c r="N503">
        <f t="shared" si="227"/>
        <v>0</v>
      </c>
      <c r="R503">
        <f t="shared" si="228"/>
        <v>0</v>
      </c>
      <c r="U503">
        <f t="shared" si="229"/>
        <v>0</v>
      </c>
      <c r="V503">
        <f t="shared" si="230"/>
        <v>0</v>
      </c>
      <c r="W503">
        <f t="shared" si="231"/>
        <v>0</v>
      </c>
      <c r="X503">
        <f t="shared" si="232"/>
        <v>0</v>
      </c>
      <c r="AA503">
        <f t="shared" si="233"/>
        <v>0</v>
      </c>
      <c r="AB503" t="e">
        <f t="shared" si="223"/>
        <v>#DIV/0!</v>
      </c>
      <c r="AC503" t="e">
        <f t="shared" si="224"/>
        <v>#DIV/0!</v>
      </c>
      <c r="AE503">
        <f t="shared" si="225"/>
        <v>0</v>
      </c>
      <c r="AF503">
        <f t="shared" si="226"/>
        <v>0</v>
      </c>
    </row>
    <row r="504" spans="14:32" x14ac:dyDescent="0.25">
      <c r="N504">
        <f t="shared" si="227"/>
        <v>0</v>
      </c>
      <c r="R504">
        <f t="shared" si="228"/>
        <v>0</v>
      </c>
      <c r="U504">
        <f t="shared" si="229"/>
        <v>0</v>
      </c>
      <c r="V504">
        <f t="shared" si="230"/>
        <v>0</v>
      </c>
      <c r="W504">
        <f t="shared" si="231"/>
        <v>0</v>
      </c>
      <c r="X504">
        <f t="shared" si="232"/>
        <v>0</v>
      </c>
      <c r="AA504">
        <f t="shared" si="233"/>
        <v>0</v>
      </c>
      <c r="AB504" t="e">
        <f t="shared" si="223"/>
        <v>#DIV/0!</v>
      </c>
      <c r="AC504" t="e">
        <f t="shared" si="224"/>
        <v>#DIV/0!</v>
      </c>
      <c r="AE504">
        <f t="shared" si="225"/>
        <v>0</v>
      </c>
      <c r="AF504">
        <f t="shared" si="226"/>
        <v>0</v>
      </c>
    </row>
    <row r="505" spans="14:32" x14ac:dyDescent="0.25">
      <c r="N505">
        <f t="shared" si="227"/>
        <v>0</v>
      </c>
      <c r="R505">
        <f t="shared" si="228"/>
        <v>0</v>
      </c>
      <c r="U505">
        <f t="shared" si="229"/>
        <v>0</v>
      </c>
      <c r="V505">
        <f t="shared" si="230"/>
        <v>0</v>
      </c>
      <c r="W505">
        <f t="shared" si="231"/>
        <v>0</v>
      </c>
      <c r="X505">
        <f t="shared" si="232"/>
        <v>0</v>
      </c>
      <c r="AA505">
        <f t="shared" si="233"/>
        <v>0</v>
      </c>
      <c r="AB505" t="e">
        <f t="shared" si="223"/>
        <v>#DIV/0!</v>
      </c>
      <c r="AC505" t="e">
        <f t="shared" si="224"/>
        <v>#DIV/0!</v>
      </c>
      <c r="AE505">
        <f t="shared" si="225"/>
        <v>0</v>
      </c>
      <c r="AF505">
        <f t="shared" si="226"/>
        <v>0</v>
      </c>
    </row>
    <row r="506" spans="14:32" x14ac:dyDescent="0.25">
      <c r="N506">
        <f t="shared" si="227"/>
        <v>0</v>
      </c>
      <c r="R506">
        <f t="shared" si="228"/>
        <v>0</v>
      </c>
      <c r="U506">
        <f t="shared" si="229"/>
        <v>0</v>
      </c>
      <c r="V506">
        <f t="shared" si="230"/>
        <v>0</v>
      </c>
      <c r="W506">
        <f t="shared" si="231"/>
        <v>0</v>
      </c>
      <c r="X506">
        <f t="shared" si="232"/>
        <v>0</v>
      </c>
      <c r="AA506">
        <f t="shared" si="233"/>
        <v>0</v>
      </c>
      <c r="AB506" t="e">
        <f t="shared" si="223"/>
        <v>#DIV/0!</v>
      </c>
      <c r="AC506" t="e">
        <f t="shared" si="224"/>
        <v>#DIV/0!</v>
      </c>
      <c r="AE506">
        <f t="shared" si="225"/>
        <v>0</v>
      </c>
      <c r="AF506">
        <f t="shared" si="226"/>
        <v>0</v>
      </c>
    </row>
    <row r="507" spans="14:32" x14ac:dyDescent="0.25">
      <c r="N507">
        <f t="shared" si="227"/>
        <v>0</v>
      </c>
      <c r="R507">
        <f t="shared" si="228"/>
        <v>0</v>
      </c>
      <c r="U507">
        <f t="shared" si="229"/>
        <v>0</v>
      </c>
      <c r="V507">
        <f t="shared" si="230"/>
        <v>0</v>
      </c>
      <c r="W507">
        <f t="shared" si="231"/>
        <v>0</v>
      </c>
      <c r="X507">
        <f t="shared" si="232"/>
        <v>0</v>
      </c>
      <c r="AA507">
        <f t="shared" si="233"/>
        <v>0</v>
      </c>
      <c r="AB507" t="e">
        <f t="shared" si="223"/>
        <v>#DIV/0!</v>
      </c>
      <c r="AC507" t="e">
        <f t="shared" si="224"/>
        <v>#DIV/0!</v>
      </c>
      <c r="AE507">
        <f t="shared" si="225"/>
        <v>0</v>
      </c>
      <c r="AF507">
        <f t="shared" si="226"/>
        <v>0</v>
      </c>
    </row>
    <row r="508" spans="14:32" x14ac:dyDescent="0.25">
      <c r="N508">
        <f t="shared" si="227"/>
        <v>0</v>
      </c>
      <c r="R508">
        <f t="shared" si="228"/>
        <v>0</v>
      </c>
      <c r="U508">
        <f t="shared" si="229"/>
        <v>0</v>
      </c>
      <c r="V508">
        <f t="shared" si="230"/>
        <v>0</v>
      </c>
      <c r="W508">
        <f t="shared" si="231"/>
        <v>0</v>
      </c>
      <c r="X508">
        <f t="shared" si="232"/>
        <v>0</v>
      </c>
      <c r="AA508">
        <f t="shared" si="233"/>
        <v>0</v>
      </c>
      <c r="AB508" t="e">
        <f t="shared" si="223"/>
        <v>#DIV/0!</v>
      </c>
      <c r="AC508" t="e">
        <f t="shared" si="224"/>
        <v>#DIV/0!</v>
      </c>
      <c r="AE508">
        <f t="shared" si="225"/>
        <v>0</v>
      </c>
      <c r="AF508">
        <f t="shared" si="226"/>
        <v>0</v>
      </c>
    </row>
    <row r="509" spans="14:32" x14ac:dyDescent="0.25">
      <c r="N509">
        <f t="shared" si="227"/>
        <v>0</v>
      </c>
      <c r="R509">
        <f t="shared" si="228"/>
        <v>0</v>
      </c>
      <c r="U509">
        <f t="shared" si="229"/>
        <v>0</v>
      </c>
      <c r="V509">
        <f t="shared" si="230"/>
        <v>0</v>
      </c>
      <c r="W509">
        <f t="shared" si="231"/>
        <v>0</v>
      </c>
      <c r="X509">
        <f t="shared" si="232"/>
        <v>0</v>
      </c>
      <c r="AA509">
        <f t="shared" si="233"/>
        <v>0</v>
      </c>
      <c r="AB509" t="e">
        <f t="shared" si="223"/>
        <v>#DIV/0!</v>
      </c>
      <c r="AC509" t="e">
        <f t="shared" si="224"/>
        <v>#DIV/0!</v>
      </c>
      <c r="AE509">
        <f t="shared" si="225"/>
        <v>0</v>
      </c>
      <c r="AF509">
        <f t="shared" si="226"/>
        <v>0</v>
      </c>
    </row>
    <row r="510" spans="14:32" x14ac:dyDescent="0.25">
      <c r="N510">
        <f t="shared" si="227"/>
        <v>0</v>
      </c>
      <c r="R510">
        <f t="shared" si="228"/>
        <v>0</v>
      </c>
      <c r="U510">
        <f t="shared" si="229"/>
        <v>0</v>
      </c>
      <c r="V510">
        <f t="shared" si="230"/>
        <v>0</v>
      </c>
      <c r="W510">
        <f t="shared" si="231"/>
        <v>0</v>
      </c>
      <c r="X510">
        <f t="shared" si="232"/>
        <v>0</v>
      </c>
      <c r="AA510">
        <f t="shared" si="233"/>
        <v>0</v>
      </c>
      <c r="AB510" t="e">
        <f t="shared" si="223"/>
        <v>#DIV/0!</v>
      </c>
      <c r="AC510" t="e">
        <f t="shared" si="224"/>
        <v>#DIV/0!</v>
      </c>
      <c r="AE510">
        <f t="shared" si="225"/>
        <v>0</v>
      </c>
      <c r="AF510">
        <f t="shared" si="226"/>
        <v>0</v>
      </c>
    </row>
    <row r="511" spans="14:32" x14ac:dyDescent="0.25">
      <c r="N511">
        <f t="shared" si="227"/>
        <v>0</v>
      </c>
      <c r="R511">
        <f t="shared" si="228"/>
        <v>0</v>
      </c>
      <c r="U511">
        <f t="shared" si="229"/>
        <v>0</v>
      </c>
      <c r="V511">
        <f t="shared" si="230"/>
        <v>0</v>
      </c>
      <c r="W511">
        <f t="shared" si="231"/>
        <v>0</v>
      </c>
      <c r="X511">
        <f t="shared" si="232"/>
        <v>0</v>
      </c>
      <c r="AA511">
        <f t="shared" si="233"/>
        <v>0</v>
      </c>
      <c r="AB511" t="e">
        <f t="shared" si="223"/>
        <v>#DIV/0!</v>
      </c>
      <c r="AC511" t="e">
        <f t="shared" si="224"/>
        <v>#DIV/0!</v>
      </c>
      <c r="AE511">
        <f t="shared" si="225"/>
        <v>0</v>
      </c>
      <c r="AF511">
        <f t="shared" si="226"/>
        <v>0</v>
      </c>
    </row>
    <row r="512" spans="14:32" x14ac:dyDescent="0.25">
      <c r="N512">
        <f t="shared" si="227"/>
        <v>0</v>
      </c>
      <c r="R512">
        <f t="shared" si="228"/>
        <v>0</v>
      </c>
      <c r="U512">
        <f t="shared" si="229"/>
        <v>0</v>
      </c>
      <c r="V512">
        <f t="shared" si="230"/>
        <v>0</v>
      </c>
      <c r="W512">
        <f t="shared" si="231"/>
        <v>0</v>
      </c>
      <c r="X512">
        <f t="shared" si="232"/>
        <v>0</v>
      </c>
      <c r="AA512">
        <f t="shared" si="233"/>
        <v>0</v>
      </c>
      <c r="AB512" t="e">
        <f t="shared" si="223"/>
        <v>#DIV/0!</v>
      </c>
      <c r="AC512" t="e">
        <f t="shared" si="224"/>
        <v>#DIV/0!</v>
      </c>
      <c r="AE512">
        <f t="shared" si="225"/>
        <v>0</v>
      </c>
      <c r="AF512">
        <f t="shared" si="226"/>
        <v>0</v>
      </c>
    </row>
    <row r="513" spans="14:32" x14ac:dyDescent="0.25">
      <c r="N513">
        <f t="shared" si="227"/>
        <v>0</v>
      </c>
      <c r="R513">
        <f t="shared" si="228"/>
        <v>0</v>
      </c>
      <c r="U513">
        <f t="shared" si="229"/>
        <v>0</v>
      </c>
      <c r="V513">
        <f t="shared" si="230"/>
        <v>0</v>
      </c>
      <c r="W513">
        <f t="shared" si="231"/>
        <v>0</v>
      </c>
      <c r="X513">
        <f t="shared" si="232"/>
        <v>0</v>
      </c>
      <c r="AA513">
        <f t="shared" si="233"/>
        <v>0</v>
      </c>
      <c r="AB513" t="e">
        <f t="shared" si="223"/>
        <v>#DIV/0!</v>
      </c>
      <c r="AC513" t="e">
        <f t="shared" si="224"/>
        <v>#DIV/0!</v>
      </c>
      <c r="AE513">
        <f t="shared" si="225"/>
        <v>0</v>
      </c>
      <c r="AF513">
        <f t="shared" si="226"/>
        <v>0</v>
      </c>
    </row>
    <row r="514" spans="14:32" x14ac:dyDescent="0.25">
      <c r="N514">
        <f t="shared" si="227"/>
        <v>0</v>
      </c>
      <c r="R514">
        <f t="shared" si="228"/>
        <v>0</v>
      </c>
      <c r="U514">
        <f t="shared" si="229"/>
        <v>0</v>
      </c>
      <c r="V514">
        <f t="shared" si="230"/>
        <v>0</v>
      </c>
      <c r="W514">
        <f t="shared" si="231"/>
        <v>0</v>
      </c>
      <c r="X514">
        <f t="shared" si="232"/>
        <v>0</v>
      </c>
      <c r="AA514">
        <f t="shared" si="233"/>
        <v>0</v>
      </c>
      <c r="AB514" t="e">
        <f t="shared" si="223"/>
        <v>#DIV/0!</v>
      </c>
      <c r="AC514" t="e">
        <f t="shared" si="224"/>
        <v>#DIV/0!</v>
      </c>
      <c r="AE514">
        <f t="shared" si="225"/>
        <v>0</v>
      </c>
      <c r="AF514">
        <f t="shared" si="226"/>
        <v>0</v>
      </c>
    </row>
    <row r="515" spans="14:32" x14ac:dyDescent="0.25">
      <c r="N515">
        <f t="shared" si="227"/>
        <v>0</v>
      </c>
      <c r="R515">
        <f t="shared" si="228"/>
        <v>0</v>
      </c>
      <c r="U515">
        <f t="shared" si="229"/>
        <v>0</v>
      </c>
      <c r="V515">
        <f t="shared" si="230"/>
        <v>0</v>
      </c>
      <c r="W515">
        <f t="shared" si="231"/>
        <v>0</v>
      </c>
      <c r="X515">
        <f t="shared" si="232"/>
        <v>0</v>
      </c>
      <c r="AA515">
        <f t="shared" si="233"/>
        <v>0</v>
      </c>
      <c r="AB515" t="e">
        <f t="shared" si="223"/>
        <v>#DIV/0!</v>
      </c>
      <c r="AC515" t="e">
        <f t="shared" si="224"/>
        <v>#DIV/0!</v>
      </c>
      <c r="AE515">
        <f t="shared" si="225"/>
        <v>0</v>
      </c>
      <c r="AF515">
        <f t="shared" si="226"/>
        <v>0</v>
      </c>
    </row>
    <row r="516" spans="14:32" x14ac:dyDescent="0.25">
      <c r="N516">
        <f t="shared" si="227"/>
        <v>0</v>
      </c>
      <c r="R516">
        <f t="shared" si="228"/>
        <v>0</v>
      </c>
      <c r="U516">
        <f t="shared" si="229"/>
        <v>0</v>
      </c>
      <c r="V516">
        <f t="shared" si="230"/>
        <v>0</v>
      </c>
      <c r="W516">
        <f t="shared" si="231"/>
        <v>0</v>
      </c>
      <c r="X516">
        <f t="shared" si="232"/>
        <v>0</v>
      </c>
      <c r="AA516">
        <f t="shared" si="233"/>
        <v>0</v>
      </c>
      <c r="AB516" t="e">
        <f t="shared" si="223"/>
        <v>#DIV/0!</v>
      </c>
      <c r="AC516" t="e">
        <f t="shared" si="224"/>
        <v>#DIV/0!</v>
      </c>
      <c r="AE516">
        <f t="shared" si="225"/>
        <v>0</v>
      </c>
      <c r="AF516">
        <f t="shared" si="226"/>
        <v>0</v>
      </c>
    </row>
    <row r="517" spans="14:32" x14ac:dyDescent="0.25">
      <c r="N517">
        <f t="shared" si="227"/>
        <v>0</v>
      </c>
      <c r="R517">
        <f t="shared" si="228"/>
        <v>0</v>
      </c>
      <c r="U517">
        <f t="shared" si="229"/>
        <v>0</v>
      </c>
      <c r="V517">
        <f t="shared" si="230"/>
        <v>0</v>
      </c>
      <c r="W517">
        <f t="shared" si="231"/>
        <v>0</v>
      </c>
      <c r="X517">
        <f t="shared" si="232"/>
        <v>0</v>
      </c>
      <c r="AA517">
        <f t="shared" si="233"/>
        <v>0</v>
      </c>
      <c r="AB517" t="e">
        <f t="shared" si="223"/>
        <v>#DIV/0!</v>
      </c>
      <c r="AC517" t="e">
        <f t="shared" si="224"/>
        <v>#DIV/0!</v>
      </c>
      <c r="AE517">
        <f t="shared" si="225"/>
        <v>0</v>
      </c>
      <c r="AF517">
        <f t="shared" si="226"/>
        <v>0</v>
      </c>
    </row>
    <row r="518" spans="14:32" x14ac:dyDescent="0.25">
      <c r="N518">
        <f t="shared" si="227"/>
        <v>0</v>
      </c>
      <c r="R518">
        <f t="shared" si="228"/>
        <v>0</v>
      </c>
      <c r="U518">
        <f t="shared" si="229"/>
        <v>0</v>
      </c>
      <c r="V518">
        <f t="shared" si="230"/>
        <v>0</v>
      </c>
      <c r="W518">
        <f t="shared" si="231"/>
        <v>0</v>
      </c>
      <c r="X518">
        <f t="shared" si="232"/>
        <v>0</v>
      </c>
      <c r="AA518">
        <f t="shared" si="233"/>
        <v>0</v>
      </c>
      <c r="AB518" t="e">
        <f t="shared" si="223"/>
        <v>#DIV/0!</v>
      </c>
      <c r="AC518" t="e">
        <f t="shared" si="224"/>
        <v>#DIV/0!</v>
      </c>
      <c r="AE518">
        <f t="shared" si="225"/>
        <v>0</v>
      </c>
      <c r="AF518">
        <f t="shared" si="226"/>
        <v>0</v>
      </c>
    </row>
    <row r="519" spans="14:32" x14ac:dyDescent="0.25">
      <c r="N519">
        <f t="shared" si="227"/>
        <v>0</v>
      </c>
      <c r="R519">
        <f t="shared" si="228"/>
        <v>0</v>
      </c>
      <c r="U519">
        <f t="shared" si="229"/>
        <v>0</v>
      </c>
      <c r="V519">
        <f t="shared" si="230"/>
        <v>0</v>
      </c>
      <c r="W519">
        <f t="shared" si="231"/>
        <v>0</v>
      </c>
      <c r="X519">
        <f t="shared" si="232"/>
        <v>0</v>
      </c>
      <c r="AA519">
        <f t="shared" si="233"/>
        <v>0</v>
      </c>
      <c r="AB519" t="e">
        <f t="shared" si="223"/>
        <v>#DIV/0!</v>
      </c>
      <c r="AC519" t="e">
        <f t="shared" si="224"/>
        <v>#DIV/0!</v>
      </c>
      <c r="AE519">
        <f t="shared" si="225"/>
        <v>0</v>
      </c>
      <c r="AF519">
        <f t="shared" si="226"/>
        <v>0</v>
      </c>
    </row>
    <row r="520" spans="14:32" x14ac:dyDescent="0.25">
      <c r="N520">
        <f t="shared" si="227"/>
        <v>0</v>
      </c>
      <c r="R520">
        <f t="shared" si="228"/>
        <v>0</v>
      </c>
      <c r="U520">
        <f t="shared" si="229"/>
        <v>0</v>
      </c>
      <c r="V520">
        <f t="shared" si="230"/>
        <v>0</v>
      </c>
      <c r="W520">
        <f t="shared" si="231"/>
        <v>0</v>
      </c>
      <c r="X520">
        <f t="shared" si="232"/>
        <v>0</v>
      </c>
      <c r="AA520">
        <f t="shared" si="233"/>
        <v>0</v>
      </c>
      <c r="AB520" t="e">
        <f t="shared" si="223"/>
        <v>#DIV/0!</v>
      </c>
      <c r="AC520" t="e">
        <f t="shared" si="224"/>
        <v>#DIV/0!</v>
      </c>
      <c r="AE520">
        <f t="shared" si="225"/>
        <v>0</v>
      </c>
      <c r="AF520">
        <f t="shared" si="226"/>
        <v>0</v>
      </c>
    </row>
    <row r="521" spans="14:32" x14ac:dyDescent="0.25">
      <c r="N521">
        <f t="shared" si="227"/>
        <v>0</v>
      </c>
      <c r="R521">
        <f t="shared" si="228"/>
        <v>0</v>
      </c>
      <c r="U521">
        <f t="shared" si="229"/>
        <v>0</v>
      </c>
      <c r="V521">
        <f t="shared" si="230"/>
        <v>0</v>
      </c>
      <c r="W521">
        <f t="shared" si="231"/>
        <v>0</v>
      </c>
      <c r="X521">
        <f t="shared" si="232"/>
        <v>0</v>
      </c>
      <c r="AA521">
        <f t="shared" si="233"/>
        <v>0</v>
      </c>
      <c r="AB521" t="e">
        <f t="shared" si="223"/>
        <v>#DIV/0!</v>
      </c>
      <c r="AC521" t="e">
        <f t="shared" si="224"/>
        <v>#DIV/0!</v>
      </c>
      <c r="AE521">
        <f t="shared" si="225"/>
        <v>0</v>
      </c>
      <c r="AF521">
        <f t="shared" si="226"/>
        <v>0</v>
      </c>
    </row>
    <row r="522" spans="14:32" x14ac:dyDescent="0.25">
      <c r="N522">
        <f t="shared" si="227"/>
        <v>0</v>
      </c>
      <c r="R522">
        <f t="shared" si="228"/>
        <v>0</v>
      </c>
      <c r="U522">
        <f t="shared" si="229"/>
        <v>0</v>
      </c>
      <c r="V522">
        <f t="shared" si="230"/>
        <v>0</v>
      </c>
      <c r="W522">
        <f t="shared" si="231"/>
        <v>0</v>
      </c>
      <c r="X522">
        <f t="shared" si="232"/>
        <v>0</v>
      </c>
      <c r="AA522">
        <f t="shared" si="233"/>
        <v>0</v>
      </c>
      <c r="AB522" t="e">
        <f t="shared" si="223"/>
        <v>#DIV/0!</v>
      </c>
      <c r="AC522" t="e">
        <f t="shared" si="224"/>
        <v>#DIV/0!</v>
      </c>
      <c r="AE522">
        <f t="shared" si="225"/>
        <v>0</v>
      </c>
      <c r="AF522">
        <f t="shared" si="226"/>
        <v>0</v>
      </c>
    </row>
    <row r="523" spans="14:32" x14ac:dyDescent="0.25">
      <c r="N523">
        <f t="shared" si="227"/>
        <v>0</v>
      </c>
      <c r="R523">
        <f t="shared" si="228"/>
        <v>0</v>
      </c>
      <c r="U523">
        <f t="shared" si="229"/>
        <v>0</v>
      </c>
      <c r="V523">
        <f t="shared" si="230"/>
        <v>0</v>
      </c>
      <c r="W523">
        <f t="shared" si="231"/>
        <v>0</v>
      </c>
      <c r="X523">
        <f t="shared" si="232"/>
        <v>0</v>
      </c>
      <c r="AA523">
        <f t="shared" si="233"/>
        <v>0</v>
      </c>
      <c r="AB523" t="e">
        <f t="shared" si="223"/>
        <v>#DIV/0!</v>
      </c>
      <c r="AC523" t="e">
        <f t="shared" si="224"/>
        <v>#DIV/0!</v>
      </c>
      <c r="AE523">
        <f t="shared" si="225"/>
        <v>0</v>
      </c>
      <c r="AF523">
        <f t="shared" si="226"/>
        <v>0</v>
      </c>
    </row>
    <row r="524" spans="14:32" x14ac:dyDescent="0.25">
      <c r="N524">
        <f t="shared" si="227"/>
        <v>0</v>
      </c>
      <c r="R524">
        <f t="shared" si="228"/>
        <v>0</v>
      </c>
      <c r="U524">
        <f t="shared" si="229"/>
        <v>0</v>
      </c>
      <c r="V524">
        <f t="shared" si="230"/>
        <v>0</v>
      </c>
      <c r="W524">
        <f t="shared" si="231"/>
        <v>0</v>
      </c>
      <c r="X524">
        <f t="shared" si="232"/>
        <v>0</v>
      </c>
      <c r="AA524">
        <f t="shared" si="233"/>
        <v>0</v>
      </c>
      <c r="AB524" t="e">
        <f t="shared" si="223"/>
        <v>#DIV/0!</v>
      </c>
      <c r="AC524" t="e">
        <f t="shared" si="224"/>
        <v>#DIV/0!</v>
      </c>
      <c r="AE524">
        <f t="shared" si="225"/>
        <v>0</v>
      </c>
      <c r="AF524">
        <f t="shared" si="226"/>
        <v>0</v>
      </c>
    </row>
    <row r="525" spans="14:32" x14ac:dyDescent="0.25">
      <c r="N525">
        <f t="shared" si="227"/>
        <v>0</v>
      </c>
      <c r="R525">
        <f t="shared" si="228"/>
        <v>0</v>
      </c>
      <c r="U525">
        <f t="shared" si="229"/>
        <v>0</v>
      </c>
      <c r="V525">
        <f t="shared" si="230"/>
        <v>0</v>
      </c>
      <c r="W525">
        <f t="shared" si="231"/>
        <v>0</v>
      </c>
      <c r="X525">
        <f t="shared" si="232"/>
        <v>0</v>
      </c>
      <c r="AA525">
        <f t="shared" si="233"/>
        <v>0</v>
      </c>
      <c r="AB525" t="e">
        <f t="shared" si="223"/>
        <v>#DIV/0!</v>
      </c>
      <c r="AC525" t="e">
        <f t="shared" si="224"/>
        <v>#DIV/0!</v>
      </c>
      <c r="AE525">
        <f t="shared" si="225"/>
        <v>0</v>
      </c>
      <c r="AF525">
        <f t="shared" si="226"/>
        <v>0</v>
      </c>
    </row>
    <row r="526" spans="14:32" x14ac:dyDescent="0.25">
      <c r="N526">
        <f t="shared" si="227"/>
        <v>0</v>
      </c>
      <c r="R526">
        <f t="shared" si="228"/>
        <v>0</v>
      </c>
      <c r="U526">
        <f t="shared" si="229"/>
        <v>0</v>
      </c>
      <c r="V526">
        <f t="shared" si="230"/>
        <v>0</v>
      </c>
      <c r="W526">
        <f t="shared" si="231"/>
        <v>0</v>
      </c>
      <c r="X526">
        <f t="shared" si="232"/>
        <v>0</v>
      </c>
      <c r="AA526">
        <f t="shared" si="233"/>
        <v>0</v>
      </c>
      <c r="AB526" t="e">
        <f t="shared" si="223"/>
        <v>#DIV/0!</v>
      </c>
      <c r="AC526" t="e">
        <f t="shared" si="224"/>
        <v>#DIV/0!</v>
      </c>
      <c r="AE526">
        <f t="shared" si="225"/>
        <v>0</v>
      </c>
      <c r="AF526">
        <f t="shared" si="226"/>
        <v>0</v>
      </c>
    </row>
    <row r="527" spans="14:32" x14ac:dyDescent="0.25">
      <c r="N527">
        <f t="shared" si="227"/>
        <v>0</v>
      </c>
      <c r="R527">
        <f t="shared" si="228"/>
        <v>0</v>
      </c>
      <c r="U527">
        <f t="shared" si="229"/>
        <v>0</v>
      </c>
      <c r="V527">
        <f t="shared" si="230"/>
        <v>0</v>
      </c>
      <c r="W527">
        <f t="shared" si="231"/>
        <v>0</v>
      </c>
      <c r="X527">
        <f t="shared" si="232"/>
        <v>0</v>
      </c>
      <c r="AA527">
        <f t="shared" si="233"/>
        <v>0</v>
      </c>
      <c r="AB527" t="e">
        <f t="shared" si="223"/>
        <v>#DIV/0!</v>
      </c>
      <c r="AC527" t="e">
        <f t="shared" si="224"/>
        <v>#DIV/0!</v>
      </c>
      <c r="AE527">
        <f t="shared" si="225"/>
        <v>0</v>
      </c>
      <c r="AF527">
        <f t="shared" si="226"/>
        <v>0</v>
      </c>
    </row>
    <row r="528" spans="14:32" x14ac:dyDescent="0.25">
      <c r="N528">
        <f t="shared" si="227"/>
        <v>0</v>
      </c>
      <c r="R528">
        <f t="shared" si="228"/>
        <v>0</v>
      </c>
      <c r="U528">
        <f t="shared" si="229"/>
        <v>0</v>
      </c>
      <c r="V528">
        <f t="shared" si="230"/>
        <v>0</v>
      </c>
      <c r="W528">
        <f t="shared" si="231"/>
        <v>0</v>
      </c>
      <c r="X528">
        <f t="shared" si="232"/>
        <v>0</v>
      </c>
      <c r="AA528">
        <f t="shared" si="233"/>
        <v>0</v>
      </c>
      <c r="AB528" t="e">
        <f t="shared" si="223"/>
        <v>#DIV/0!</v>
      </c>
      <c r="AC528" t="e">
        <f t="shared" si="224"/>
        <v>#DIV/0!</v>
      </c>
      <c r="AE528">
        <f t="shared" si="225"/>
        <v>0</v>
      </c>
      <c r="AF528">
        <f t="shared" si="226"/>
        <v>0</v>
      </c>
    </row>
    <row r="529" spans="14:32" x14ac:dyDescent="0.25">
      <c r="N529">
        <f t="shared" si="227"/>
        <v>0</v>
      </c>
      <c r="R529">
        <f t="shared" si="228"/>
        <v>0</v>
      </c>
      <c r="U529">
        <f t="shared" si="229"/>
        <v>0</v>
      </c>
      <c r="V529">
        <f t="shared" si="230"/>
        <v>0</v>
      </c>
      <c r="W529">
        <f t="shared" si="231"/>
        <v>0</v>
      </c>
      <c r="X529">
        <f t="shared" si="232"/>
        <v>0</v>
      </c>
      <c r="AA529">
        <f t="shared" si="233"/>
        <v>0</v>
      </c>
      <c r="AB529" t="e">
        <f t="shared" si="223"/>
        <v>#DIV/0!</v>
      </c>
      <c r="AC529" t="e">
        <f t="shared" si="224"/>
        <v>#DIV/0!</v>
      </c>
      <c r="AE529">
        <f t="shared" si="225"/>
        <v>0</v>
      </c>
      <c r="AF529">
        <f t="shared" si="226"/>
        <v>0</v>
      </c>
    </row>
    <row r="530" spans="14:32" x14ac:dyDescent="0.25">
      <c r="N530">
        <f t="shared" si="227"/>
        <v>0</v>
      </c>
      <c r="R530">
        <f t="shared" si="228"/>
        <v>0</v>
      </c>
      <c r="U530">
        <f t="shared" si="229"/>
        <v>0</v>
      </c>
      <c r="V530">
        <f t="shared" si="230"/>
        <v>0</v>
      </c>
      <c r="W530">
        <f t="shared" si="231"/>
        <v>0</v>
      </c>
      <c r="X530">
        <f t="shared" si="232"/>
        <v>0</v>
      </c>
      <c r="AA530">
        <f t="shared" si="233"/>
        <v>0</v>
      </c>
      <c r="AB530" t="e">
        <f t="shared" si="223"/>
        <v>#DIV/0!</v>
      </c>
      <c r="AC530" t="e">
        <f t="shared" si="224"/>
        <v>#DIV/0!</v>
      </c>
      <c r="AE530">
        <f t="shared" si="225"/>
        <v>0</v>
      </c>
      <c r="AF530">
        <f t="shared" si="226"/>
        <v>0</v>
      </c>
    </row>
    <row r="531" spans="14:32" x14ac:dyDescent="0.25">
      <c r="N531">
        <f t="shared" si="227"/>
        <v>0</v>
      </c>
      <c r="R531">
        <f t="shared" si="228"/>
        <v>0</v>
      </c>
      <c r="U531">
        <f t="shared" si="229"/>
        <v>0</v>
      </c>
      <c r="V531">
        <f t="shared" si="230"/>
        <v>0</v>
      </c>
      <c r="W531">
        <f t="shared" si="231"/>
        <v>0</v>
      </c>
      <c r="X531">
        <f t="shared" si="232"/>
        <v>0</v>
      </c>
      <c r="AA531">
        <f t="shared" si="233"/>
        <v>0</v>
      </c>
      <c r="AB531" t="e">
        <f t="shared" si="223"/>
        <v>#DIV/0!</v>
      </c>
      <c r="AC531" t="e">
        <f t="shared" si="224"/>
        <v>#DIV/0!</v>
      </c>
      <c r="AE531">
        <f t="shared" si="225"/>
        <v>0</v>
      </c>
      <c r="AF531">
        <f t="shared" si="226"/>
        <v>0</v>
      </c>
    </row>
    <row r="532" spans="14:32" x14ac:dyDescent="0.25">
      <c r="N532">
        <f t="shared" si="227"/>
        <v>0</v>
      </c>
      <c r="R532">
        <f t="shared" si="228"/>
        <v>0</v>
      </c>
      <c r="U532">
        <f t="shared" si="229"/>
        <v>0</v>
      </c>
      <c r="V532">
        <f t="shared" si="230"/>
        <v>0</v>
      </c>
      <c r="W532">
        <f t="shared" si="231"/>
        <v>0</v>
      </c>
      <c r="X532">
        <f t="shared" si="232"/>
        <v>0</v>
      </c>
      <c r="AA532">
        <f t="shared" si="233"/>
        <v>0</v>
      </c>
      <c r="AB532" t="e">
        <f t="shared" si="223"/>
        <v>#DIV/0!</v>
      </c>
      <c r="AC532" t="e">
        <f t="shared" si="224"/>
        <v>#DIV/0!</v>
      </c>
      <c r="AE532">
        <f t="shared" si="225"/>
        <v>0</v>
      </c>
      <c r="AF532">
        <f t="shared" si="226"/>
        <v>0</v>
      </c>
    </row>
    <row r="533" spans="14:32" x14ac:dyDescent="0.25">
      <c r="N533">
        <f t="shared" si="227"/>
        <v>0</v>
      </c>
      <c r="R533">
        <f t="shared" si="228"/>
        <v>0</v>
      </c>
      <c r="U533">
        <f t="shared" si="229"/>
        <v>0</v>
      </c>
      <c r="V533">
        <f t="shared" si="230"/>
        <v>0</v>
      </c>
      <c r="W533">
        <f t="shared" si="231"/>
        <v>0</v>
      </c>
      <c r="X533">
        <f t="shared" si="232"/>
        <v>0</v>
      </c>
      <c r="AA533">
        <f t="shared" si="233"/>
        <v>0</v>
      </c>
      <c r="AB533" t="e">
        <f t="shared" ref="AB533:AB596" si="234">(V533-AA533)/D533</f>
        <v>#DIV/0!</v>
      </c>
      <c r="AC533" t="e">
        <f t="shared" si="224"/>
        <v>#DIV/0!</v>
      </c>
      <c r="AE533">
        <f t="shared" si="225"/>
        <v>0</v>
      </c>
      <c r="AF533">
        <f t="shared" si="226"/>
        <v>0</v>
      </c>
    </row>
    <row r="534" spans="14:32" x14ac:dyDescent="0.25">
      <c r="N534">
        <f t="shared" si="227"/>
        <v>0</v>
      </c>
      <c r="R534">
        <f t="shared" si="228"/>
        <v>0</v>
      </c>
      <c r="U534">
        <f t="shared" si="229"/>
        <v>0</v>
      </c>
      <c r="V534">
        <f t="shared" si="230"/>
        <v>0</v>
      </c>
      <c r="W534">
        <f t="shared" si="231"/>
        <v>0</v>
      </c>
      <c r="X534">
        <f t="shared" si="232"/>
        <v>0</v>
      </c>
      <c r="AA534">
        <f t="shared" si="233"/>
        <v>0</v>
      </c>
      <c r="AB534" t="e">
        <f t="shared" si="234"/>
        <v>#DIV/0!</v>
      </c>
      <c r="AC534" t="e">
        <f t="shared" si="224"/>
        <v>#DIV/0!</v>
      </c>
      <c r="AE534">
        <f t="shared" si="225"/>
        <v>0</v>
      </c>
      <c r="AF534">
        <f t="shared" si="226"/>
        <v>0</v>
      </c>
    </row>
    <row r="535" spans="14:32" x14ac:dyDescent="0.25">
      <c r="N535">
        <f t="shared" si="227"/>
        <v>0</v>
      </c>
      <c r="R535">
        <f t="shared" si="228"/>
        <v>0</v>
      </c>
      <c r="U535">
        <f t="shared" si="229"/>
        <v>0</v>
      </c>
      <c r="V535">
        <f t="shared" si="230"/>
        <v>0</v>
      </c>
      <c r="W535">
        <f t="shared" si="231"/>
        <v>0</v>
      </c>
      <c r="X535">
        <f t="shared" si="232"/>
        <v>0</v>
      </c>
      <c r="AA535">
        <f t="shared" si="233"/>
        <v>0</v>
      </c>
      <c r="AB535" t="e">
        <f t="shared" si="234"/>
        <v>#DIV/0!</v>
      </c>
      <c r="AC535" t="e">
        <f t="shared" si="224"/>
        <v>#DIV/0!</v>
      </c>
      <c r="AE535">
        <f t="shared" si="225"/>
        <v>0</v>
      </c>
      <c r="AF535">
        <f t="shared" si="226"/>
        <v>0</v>
      </c>
    </row>
    <row r="536" spans="14:32" x14ac:dyDescent="0.25">
      <c r="N536">
        <f t="shared" si="227"/>
        <v>0</v>
      </c>
      <c r="R536">
        <f t="shared" si="228"/>
        <v>0</v>
      </c>
      <c r="U536">
        <f t="shared" si="229"/>
        <v>0</v>
      </c>
      <c r="V536">
        <f t="shared" si="230"/>
        <v>0</v>
      </c>
      <c r="W536">
        <f t="shared" si="231"/>
        <v>0</v>
      </c>
      <c r="X536">
        <f t="shared" si="232"/>
        <v>0</v>
      </c>
      <c r="AA536">
        <f t="shared" si="233"/>
        <v>0</v>
      </c>
      <c r="AB536" t="e">
        <f t="shared" si="234"/>
        <v>#DIV/0!</v>
      </c>
      <c r="AC536" t="e">
        <f t="shared" si="224"/>
        <v>#DIV/0!</v>
      </c>
      <c r="AE536">
        <f t="shared" si="225"/>
        <v>0</v>
      </c>
      <c r="AF536">
        <f t="shared" si="226"/>
        <v>0</v>
      </c>
    </row>
    <row r="537" spans="14:32" x14ac:dyDescent="0.25">
      <c r="N537">
        <f t="shared" si="227"/>
        <v>0</v>
      </c>
      <c r="R537">
        <f t="shared" si="228"/>
        <v>0</v>
      </c>
      <c r="U537">
        <f t="shared" si="229"/>
        <v>0</v>
      </c>
      <c r="V537">
        <f t="shared" si="230"/>
        <v>0</v>
      </c>
      <c r="W537">
        <f t="shared" si="231"/>
        <v>0</v>
      </c>
      <c r="X537">
        <f t="shared" si="232"/>
        <v>0</v>
      </c>
      <c r="AA537">
        <f t="shared" si="233"/>
        <v>0</v>
      </c>
      <c r="AB537" t="e">
        <f t="shared" si="234"/>
        <v>#DIV/0!</v>
      </c>
      <c r="AC537" t="e">
        <f t="shared" si="224"/>
        <v>#DIV/0!</v>
      </c>
      <c r="AE537">
        <f t="shared" si="225"/>
        <v>0</v>
      </c>
      <c r="AF537">
        <f t="shared" si="226"/>
        <v>0</v>
      </c>
    </row>
    <row r="538" spans="14:32" x14ac:dyDescent="0.25">
      <c r="N538">
        <f t="shared" si="227"/>
        <v>0</v>
      </c>
      <c r="R538">
        <f t="shared" si="228"/>
        <v>0</v>
      </c>
      <c r="U538">
        <f t="shared" si="229"/>
        <v>0</v>
      </c>
      <c r="V538">
        <f t="shared" si="230"/>
        <v>0</v>
      </c>
      <c r="W538">
        <f t="shared" si="231"/>
        <v>0</v>
      </c>
      <c r="X538">
        <f t="shared" si="232"/>
        <v>0</v>
      </c>
      <c r="AA538">
        <f t="shared" si="233"/>
        <v>0</v>
      </c>
      <c r="AB538" t="e">
        <f t="shared" si="234"/>
        <v>#DIV/0!</v>
      </c>
      <c r="AC538" t="e">
        <f t="shared" si="224"/>
        <v>#DIV/0!</v>
      </c>
      <c r="AE538">
        <f t="shared" si="225"/>
        <v>0</v>
      </c>
      <c r="AF538">
        <f t="shared" si="226"/>
        <v>0</v>
      </c>
    </row>
    <row r="539" spans="14:32" x14ac:dyDescent="0.25">
      <c r="N539">
        <f t="shared" si="227"/>
        <v>0</v>
      </c>
      <c r="R539">
        <f t="shared" si="228"/>
        <v>0</v>
      </c>
      <c r="U539">
        <f t="shared" si="229"/>
        <v>0</v>
      </c>
      <c r="V539">
        <f t="shared" si="230"/>
        <v>0</v>
      </c>
      <c r="W539">
        <f t="shared" si="231"/>
        <v>0</v>
      </c>
      <c r="X539">
        <f t="shared" si="232"/>
        <v>0</v>
      </c>
      <c r="AA539">
        <f t="shared" si="233"/>
        <v>0</v>
      </c>
      <c r="AB539" t="e">
        <f t="shared" si="234"/>
        <v>#DIV/0!</v>
      </c>
      <c r="AC539" t="e">
        <f t="shared" si="224"/>
        <v>#DIV/0!</v>
      </c>
      <c r="AE539">
        <f t="shared" si="225"/>
        <v>0</v>
      </c>
      <c r="AF539">
        <f t="shared" si="226"/>
        <v>0</v>
      </c>
    </row>
    <row r="540" spans="14:32" x14ac:dyDescent="0.25">
      <c r="N540">
        <f t="shared" si="227"/>
        <v>0</v>
      </c>
      <c r="R540">
        <f t="shared" si="228"/>
        <v>0</v>
      </c>
      <c r="U540">
        <f t="shared" si="229"/>
        <v>0</v>
      </c>
      <c r="V540">
        <f t="shared" si="230"/>
        <v>0</v>
      </c>
      <c r="W540">
        <f t="shared" si="231"/>
        <v>0</v>
      </c>
      <c r="X540">
        <f t="shared" si="232"/>
        <v>0</v>
      </c>
      <c r="AA540">
        <f t="shared" si="233"/>
        <v>0</v>
      </c>
      <c r="AB540" t="e">
        <f t="shared" si="234"/>
        <v>#DIV/0!</v>
      </c>
      <c r="AC540" t="e">
        <f t="shared" si="224"/>
        <v>#DIV/0!</v>
      </c>
      <c r="AE540">
        <f t="shared" si="225"/>
        <v>0</v>
      </c>
      <c r="AF540">
        <f t="shared" si="226"/>
        <v>0</v>
      </c>
    </row>
    <row r="541" spans="14:32" x14ac:dyDescent="0.25">
      <c r="N541">
        <f t="shared" si="227"/>
        <v>0</v>
      </c>
      <c r="R541">
        <f t="shared" si="228"/>
        <v>0</v>
      </c>
      <c r="U541">
        <f t="shared" si="229"/>
        <v>0</v>
      </c>
      <c r="V541">
        <f t="shared" si="230"/>
        <v>0</v>
      </c>
      <c r="W541">
        <f t="shared" si="231"/>
        <v>0</v>
      </c>
      <c r="X541">
        <f t="shared" si="232"/>
        <v>0</v>
      </c>
      <c r="AA541">
        <f t="shared" si="233"/>
        <v>0</v>
      </c>
      <c r="AB541" t="e">
        <f t="shared" si="234"/>
        <v>#DIV/0!</v>
      </c>
      <c r="AC541" t="e">
        <f t="shared" si="224"/>
        <v>#DIV/0!</v>
      </c>
      <c r="AE541">
        <f t="shared" si="225"/>
        <v>0</v>
      </c>
      <c r="AF541">
        <f t="shared" si="226"/>
        <v>0</v>
      </c>
    </row>
    <row r="542" spans="14:32" x14ac:dyDescent="0.25">
      <c r="N542">
        <f t="shared" si="227"/>
        <v>0</v>
      </c>
      <c r="R542">
        <f t="shared" si="228"/>
        <v>0</v>
      </c>
      <c r="U542">
        <f t="shared" si="229"/>
        <v>0</v>
      </c>
      <c r="V542">
        <f t="shared" si="230"/>
        <v>0</v>
      </c>
      <c r="W542">
        <f t="shared" si="231"/>
        <v>0</v>
      </c>
      <c r="X542">
        <f t="shared" si="232"/>
        <v>0</v>
      </c>
      <c r="AA542">
        <f t="shared" si="233"/>
        <v>0</v>
      </c>
      <c r="AB542" t="e">
        <f t="shared" si="234"/>
        <v>#DIV/0!</v>
      </c>
      <c r="AC542" t="e">
        <f t="shared" si="224"/>
        <v>#DIV/0!</v>
      </c>
      <c r="AE542">
        <f t="shared" si="225"/>
        <v>0</v>
      </c>
      <c r="AF542">
        <f t="shared" si="226"/>
        <v>0</v>
      </c>
    </row>
    <row r="543" spans="14:32" x14ac:dyDescent="0.25">
      <c r="N543">
        <f t="shared" si="227"/>
        <v>0</v>
      </c>
      <c r="R543">
        <f t="shared" si="228"/>
        <v>0</v>
      </c>
      <c r="U543">
        <f t="shared" si="229"/>
        <v>0</v>
      </c>
      <c r="V543">
        <f t="shared" si="230"/>
        <v>0</v>
      </c>
      <c r="W543">
        <f t="shared" si="231"/>
        <v>0</v>
      </c>
      <c r="X543">
        <f t="shared" si="232"/>
        <v>0</v>
      </c>
      <c r="AA543">
        <f t="shared" si="233"/>
        <v>0</v>
      </c>
      <c r="AB543" t="e">
        <f t="shared" si="234"/>
        <v>#DIV/0!</v>
      </c>
      <c r="AC543" t="e">
        <f t="shared" si="224"/>
        <v>#DIV/0!</v>
      </c>
      <c r="AE543">
        <f t="shared" si="225"/>
        <v>0</v>
      </c>
      <c r="AF543">
        <f t="shared" si="226"/>
        <v>0</v>
      </c>
    </row>
    <row r="544" spans="14:32" x14ac:dyDescent="0.25">
      <c r="N544">
        <f t="shared" si="227"/>
        <v>0</v>
      </c>
      <c r="R544">
        <f t="shared" si="228"/>
        <v>0</v>
      </c>
      <c r="U544">
        <f t="shared" si="229"/>
        <v>0</v>
      </c>
      <c r="V544">
        <f t="shared" si="230"/>
        <v>0</v>
      </c>
      <c r="W544">
        <f t="shared" si="231"/>
        <v>0</v>
      </c>
      <c r="X544">
        <f t="shared" si="232"/>
        <v>0</v>
      </c>
      <c r="AA544">
        <f t="shared" si="233"/>
        <v>0</v>
      </c>
      <c r="AB544" t="e">
        <f t="shared" si="234"/>
        <v>#DIV/0!</v>
      </c>
      <c r="AC544" t="e">
        <f t="shared" si="224"/>
        <v>#DIV/0!</v>
      </c>
      <c r="AE544">
        <f t="shared" si="225"/>
        <v>0</v>
      </c>
      <c r="AF544">
        <f t="shared" si="226"/>
        <v>0</v>
      </c>
    </row>
    <row r="545" spans="14:32" x14ac:dyDescent="0.25">
      <c r="N545">
        <f t="shared" si="227"/>
        <v>0</v>
      </c>
      <c r="R545">
        <f t="shared" si="228"/>
        <v>0</v>
      </c>
      <c r="U545">
        <f t="shared" si="229"/>
        <v>0</v>
      </c>
      <c r="V545">
        <f t="shared" si="230"/>
        <v>0</v>
      </c>
      <c r="W545">
        <f t="shared" si="231"/>
        <v>0</v>
      </c>
      <c r="X545">
        <f t="shared" si="232"/>
        <v>0</v>
      </c>
      <c r="AA545">
        <f t="shared" si="233"/>
        <v>0</v>
      </c>
      <c r="AB545" t="e">
        <f t="shared" si="234"/>
        <v>#DIV/0!</v>
      </c>
      <c r="AC545" t="e">
        <f t="shared" si="224"/>
        <v>#DIV/0!</v>
      </c>
      <c r="AE545">
        <f t="shared" si="225"/>
        <v>0</v>
      </c>
      <c r="AF545">
        <f t="shared" si="226"/>
        <v>0</v>
      </c>
    </row>
    <row r="546" spans="14:32" x14ac:dyDescent="0.25">
      <c r="N546">
        <f t="shared" si="227"/>
        <v>0</v>
      </c>
      <c r="R546">
        <f t="shared" si="228"/>
        <v>0</v>
      </c>
      <c r="U546">
        <f t="shared" si="229"/>
        <v>0</v>
      </c>
      <c r="V546">
        <f t="shared" si="230"/>
        <v>0</v>
      </c>
      <c r="W546">
        <f t="shared" si="231"/>
        <v>0</v>
      </c>
      <c r="X546">
        <f t="shared" si="232"/>
        <v>0</v>
      </c>
      <c r="AA546">
        <f t="shared" si="233"/>
        <v>0</v>
      </c>
      <c r="AB546" t="e">
        <f t="shared" si="234"/>
        <v>#DIV/0!</v>
      </c>
      <c r="AC546" t="e">
        <f t="shared" si="224"/>
        <v>#DIV/0!</v>
      </c>
      <c r="AE546">
        <f t="shared" si="225"/>
        <v>0</v>
      </c>
      <c r="AF546">
        <f t="shared" si="226"/>
        <v>0</v>
      </c>
    </row>
    <row r="547" spans="14:32" x14ac:dyDescent="0.25">
      <c r="N547">
        <f t="shared" si="227"/>
        <v>0</v>
      </c>
      <c r="R547">
        <f t="shared" si="228"/>
        <v>0</v>
      </c>
      <c r="U547">
        <f t="shared" si="229"/>
        <v>0</v>
      </c>
      <c r="V547">
        <f t="shared" si="230"/>
        <v>0</v>
      </c>
      <c r="W547">
        <f t="shared" si="231"/>
        <v>0</v>
      </c>
      <c r="X547">
        <f t="shared" si="232"/>
        <v>0</v>
      </c>
      <c r="AA547">
        <f t="shared" si="233"/>
        <v>0</v>
      </c>
      <c r="AB547" t="e">
        <f t="shared" si="234"/>
        <v>#DIV/0!</v>
      </c>
      <c r="AC547" t="e">
        <f t="shared" si="224"/>
        <v>#DIV/0!</v>
      </c>
      <c r="AE547">
        <f t="shared" si="225"/>
        <v>0</v>
      </c>
      <c r="AF547">
        <f t="shared" si="226"/>
        <v>0</v>
      </c>
    </row>
    <row r="548" spans="14:32" x14ac:dyDescent="0.25">
      <c r="N548">
        <f t="shared" si="227"/>
        <v>0</v>
      </c>
      <c r="R548">
        <f t="shared" si="228"/>
        <v>0</v>
      </c>
      <c r="U548">
        <f t="shared" si="229"/>
        <v>0</v>
      </c>
      <c r="V548">
        <f t="shared" si="230"/>
        <v>0</v>
      </c>
      <c r="W548">
        <f t="shared" si="231"/>
        <v>0</v>
      </c>
      <c r="X548">
        <f t="shared" si="232"/>
        <v>0</v>
      </c>
      <c r="AA548">
        <f t="shared" si="233"/>
        <v>0</v>
      </c>
      <c r="AB548" t="e">
        <f t="shared" si="234"/>
        <v>#DIV/0!</v>
      </c>
      <c r="AC548" t="e">
        <f t="shared" si="224"/>
        <v>#DIV/0!</v>
      </c>
      <c r="AE548">
        <f t="shared" si="225"/>
        <v>0</v>
      </c>
      <c r="AF548">
        <f t="shared" si="226"/>
        <v>0</v>
      </c>
    </row>
    <row r="549" spans="14:32" x14ac:dyDescent="0.25">
      <c r="N549">
        <f t="shared" si="227"/>
        <v>0</v>
      </c>
      <c r="R549">
        <f t="shared" si="228"/>
        <v>0</v>
      </c>
      <c r="U549">
        <f t="shared" si="229"/>
        <v>0</v>
      </c>
      <c r="V549">
        <f t="shared" si="230"/>
        <v>0</v>
      </c>
      <c r="W549">
        <f t="shared" si="231"/>
        <v>0</v>
      </c>
      <c r="X549">
        <f t="shared" si="232"/>
        <v>0</v>
      </c>
      <c r="AA549">
        <f t="shared" si="233"/>
        <v>0</v>
      </c>
      <c r="AB549" t="e">
        <f t="shared" si="234"/>
        <v>#DIV/0!</v>
      </c>
      <c r="AC549" t="e">
        <f t="shared" si="224"/>
        <v>#DIV/0!</v>
      </c>
      <c r="AE549">
        <f t="shared" si="225"/>
        <v>0</v>
      </c>
      <c r="AF549">
        <f t="shared" si="226"/>
        <v>0</v>
      </c>
    </row>
    <row r="550" spans="14:32" x14ac:dyDescent="0.25">
      <c r="N550">
        <f t="shared" si="227"/>
        <v>0</v>
      </c>
      <c r="R550">
        <f t="shared" si="228"/>
        <v>0</v>
      </c>
      <c r="U550">
        <f t="shared" si="229"/>
        <v>0</v>
      </c>
      <c r="V550">
        <f t="shared" si="230"/>
        <v>0</v>
      </c>
      <c r="W550">
        <f t="shared" si="231"/>
        <v>0</v>
      </c>
      <c r="X550">
        <f t="shared" si="232"/>
        <v>0</v>
      </c>
      <c r="AA550">
        <f t="shared" si="233"/>
        <v>0</v>
      </c>
      <c r="AB550" t="e">
        <f t="shared" si="234"/>
        <v>#DIV/0!</v>
      </c>
      <c r="AC550" t="e">
        <f t="shared" ref="AC550:AC613" si="235">(X550-AA550)/E550</f>
        <v>#DIV/0!</v>
      </c>
      <c r="AE550">
        <f t="shared" ref="AE550:AE613" si="236">AA550/12</f>
        <v>0</v>
      </c>
      <c r="AF550">
        <f t="shared" ref="AF550:AF613" si="237">W550-AD550-AE550</f>
        <v>0</v>
      </c>
    </row>
    <row r="551" spans="14:32" x14ac:dyDescent="0.25">
      <c r="N551">
        <f t="shared" ref="N551:N614" si="238">M551*12</f>
        <v>0</v>
      </c>
      <c r="R551">
        <f t="shared" ref="R551:R614" si="239">Q551*12</f>
        <v>0</v>
      </c>
      <c r="U551">
        <f t="shared" ref="U551:U614" si="240">T551*12</f>
        <v>0</v>
      </c>
      <c r="V551">
        <f t="shared" ref="V551:V614" si="241">N551+R551+U551</f>
        <v>0</v>
      </c>
      <c r="W551">
        <f t="shared" ref="W551:W614" si="242">V551/12</f>
        <v>0</v>
      </c>
      <c r="X551">
        <f t="shared" ref="X551:X614" si="243">W551*12</f>
        <v>0</v>
      </c>
      <c r="AA551">
        <f t="shared" ref="AA551:AA614" si="244">Y551+Z551</f>
        <v>0</v>
      </c>
      <c r="AB551" t="e">
        <f t="shared" si="234"/>
        <v>#DIV/0!</v>
      </c>
      <c r="AC551" t="e">
        <f t="shared" si="235"/>
        <v>#DIV/0!</v>
      </c>
      <c r="AE551">
        <f t="shared" si="236"/>
        <v>0</v>
      </c>
      <c r="AF551">
        <f t="shared" si="237"/>
        <v>0</v>
      </c>
    </row>
    <row r="552" spans="14:32" x14ac:dyDescent="0.25">
      <c r="N552">
        <f t="shared" si="238"/>
        <v>0</v>
      </c>
      <c r="R552">
        <f t="shared" si="239"/>
        <v>0</v>
      </c>
      <c r="U552">
        <f t="shared" si="240"/>
        <v>0</v>
      </c>
      <c r="V552">
        <f t="shared" si="241"/>
        <v>0</v>
      </c>
      <c r="W552">
        <f t="shared" si="242"/>
        <v>0</v>
      </c>
      <c r="X552">
        <f t="shared" si="243"/>
        <v>0</v>
      </c>
      <c r="AA552">
        <f t="shared" si="244"/>
        <v>0</v>
      </c>
      <c r="AB552" t="e">
        <f t="shared" si="234"/>
        <v>#DIV/0!</v>
      </c>
      <c r="AC552" t="e">
        <f t="shared" si="235"/>
        <v>#DIV/0!</v>
      </c>
      <c r="AE552">
        <f t="shared" si="236"/>
        <v>0</v>
      </c>
      <c r="AF552">
        <f t="shared" si="237"/>
        <v>0</v>
      </c>
    </row>
    <row r="553" spans="14:32" x14ac:dyDescent="0.25">
      <c r="N553">
        <f t="shared" si="238"/>
        <v>0</v>
      </c>
      <c r="R553">
        <f t="shared" si="239"/>
        <v>0</v>
      </c>
      <c r="U553">
        <f t="shared" si="240"/>
        <v>0</v>
      </c>
      <c r="V553">
        <f t="shared" si="241"/>
        <v>0</v>
      </c>
      <c r="W553">
        <f t="shared" si="242"/>
        <v>0</v>
      </c>
      <c r="X553">
        <f t="shared" si="243"/>
        <v>0</v>
      </c>
      <c r="AA553">
        <f t="shared" si="244"/>
        <v>0</v>
      </c>
      <c r="AB553" t="e">
        <f t="shared" si="234"/>
        <v>#DIV/0!</v>
      </c>
      <c r="AC553" t="e">
        <f t="shared" si="235"/>
        <v>#DIV/0!</v>
      </c>
      <c r="AE553">
        <f t="shared" si="236"/>
        <v>0</v>
      </c>
      <c r="AF553">
        <f t="shared" si="237"/>
        <v>0</v>
      </c>
    </row>
    <row r="554" spans="14:32" x14ac:dyDescent="0.25">
      <c r="N554">
        <f t="shared" si="238"/>
        <v>0</v>
      </c>
      <c r="R554">
        <f t="shared" si="239"/>
        <v>0</v>
      </c>
      <c r="U554">
        <f t="shared" si="240"/>
        <v>0</v>
      </c>
      <c r="V554">
        <f t="shared" si="241"/>
        <v>0</v>
      </c>
      <c r="W554">
        <f t="shared" si="242"/>
        <v>0</v>
      </c>
      <c r="X554">
        <f t="shared" si="243"/>
        <v>0</v>
      </c>
      <c r="AA554">
        <f t="shared" si="244"/>
        <v>0</v>
      </c>
      <c r="AB554" t="e">
        <f t="shared" si="234"/>
        <v>#DIV/0!</v>
      </c>
      <c r="AC554" t="e">
        <f t="shared" si="235"/>
        <v>#DIV/0!</v>
      </c>
      <c r="AE554">
        <f t="shared" si="236"/>
        <v>0</v>
      </c>
      <c r="AF554">
        <f t="shared" si="237"/>
        <v>0</v>
      </c>
    </row>
    <row r="555" spans="14:32" x14ac:dyDescent="0.25">
      <c r="N555">
        <f t="shared" si="238"/>
        <v>0</v>
      </c>
      <c r="R555">
        <f t="shared" si="239"/>
        <v>0</v>
      </c>
      <c r="U555">
        <f t="shared" si="240"/>
        <v>0</v>
      </c>
      <c r="V555">
        <f t="shared" si="241"/>
        <v>0</v>
      </c>
      <c r="W555">
        <f t="shared" si="242"/>
        <v>0</v>
      </c>
      <c r="X555">
        <f t="shared" si="243"/>
        <v>0</v>
      </c>
      <c r="AA555">
        <f t="shared" si="244"/>
        <v>0</v>
      </c>
      <c r="AB555" t="e">
        <f t="shared" si="234"/>
        <v>#DIV/0!</v>
      </c>
      <c r="AC555" t="e">
        <f t="shared" si="235"/>
        <v>#DIV/0!</v>
      </c>
      <c r="AE555">
        <f t="shared" si="236"/>
        <v>0</v>
      </c>
      <c r="AF555">
        <f t="shared" si="237"/>
        <v>0</v>
      </c>
    </row>
    <row r="556" spans="14:32" x14ac:dyDescent="0.25">
      <c r="N556">
        <f t="shared" si="238"/>
        <v>0</v>
      </c>
      <c r="R556">
        <f t="shared" si="239"/>
        <v>0</v>
      </c>
      <c r="U556">
        <f t="shared" si="240"/>
        <v>0</v>
      </c>
      <c r="V556">
        <f t="shared" si="241"/>
        <v>0</v>
      </c>
      <c r="W556">
        <f t="shared" si="242"/>
        <v>0</v>
      </c>
      <c r="X556">
        <f t="shared" si="243"/>
        <v>0</v>
      </c>
      <c r="AA556">
        <f t="shared" si="244"/>
        <v>0</v>
      </c>
      <c r="AB556" t="e">
        <f t="shared" si="234"/>
        <v>#DIV/0!</v>
      </c>
      <c r="AC556" t="e">
        <f t="shared" si="235"/>
        <v>#DIV/0!</v>
      </c>
      <c r="AE556">
        <f t="shared" si="236"/>
        <v>0</v>
      </c>
      <c r="AF556">
        <f t="shared" si="237"/>
        <v>0</v>
      </c>
    </row>
    <row r="557" spans="14:32" x14ac:dyDescent="0.25">
      <c r="N557">
        <f t="shared" si="238"/>
        <v>0</v>
      </c>
      <c r="R557">
        <f t="shared" si="239"/>
        <v>0</v>
      </c>
      <c r="U557">
        <f t="shared" si="240"/>
        <v>0</v>
      </c>
      <c r="V557">
        <f t="shared" si="241"/>
        <v>0</v>
      </c>
      <c r="W557">
        <f t="shared" si="242"/>
        <v>0</v>
      </c>
      <c r="X557">
        <f t="shared" si="243"/>
        <v>0</v>
      </c>
      <c r="AA557">
        <f t="shared" si="244"/>
        <v>0</v>
      </c>
      <c r="AB557" t="e">
        <f t="shared" si="234"/>
        <v>#DIV/0!</v>
      </c>
      <c r="AC557" t="e">
        <f t="shared" si="235"/>
        <v>#DIV/0!</v>
      </c>
      <c r="AE557">
        <f t="shared" si="236"/>
        <v>0</v>
      </c>
      <c r="AF557">
        <f t="shared" si="237"/>
        <v>0</v>
      </c>
    </row>
    <row r="558" spans="14:32" x14ac:dyDescent="0.25">
      <c r="N558">
        <f t="shared" si="238"/>
        <v>0</v>
      </c>
      <c r="R558">
        <f t="shared" si="239"/>
        <v>0</v>
      </c>
      <c r="U558">
        <f t="shared" si="240"/>
        <v>0</v>
      </c>
      <c r="V558">
        <f t="shared" si="241"/>
        <v>0</v>
      </c>
      <c r="W558">
        <f t="shared" si="242"/>
        <v>0</v>
      </c>
      <c r="X558">
        <f t="shared" si="243"/>
        <v>0</v>
      </c>
      <c r="AA558">
        <f t="shared" si="244"/>
        <v>0</v>
      </c>
      <c r="AB558" t="e">
        <f t="shared" si="234"/>
        <v>#DIV/0!</v>
      </c>
      <c r="AC558" t="e">
        <f t="shared" si="235"/>
        <v>#DIV/0!</v>
      </c>
      <c r="AE558">
        <f t="shared" si="236"/>
        <v>0</v>
      </c>
      <c r="AF558">
        <f t="shared" si="237"/>
        <v>0</v>
      </c>
    </row>
    <row r="559" spans="14:32" x14ac:dyDescent="0.25">
      <c r="N559">
        <f t="shared" si="238"/>
        <v>0</v>
      </c>
      <c r="R559">
        <f t="shared" si="239"/>
        <v>0</v>
      </c>
      <c r="U559">
        <f t="shared" si="240"/>
        <v>0</v>
      </c>
      <c r="V559">
        <f t="shared" si="241"/>
        <v>0</v>
      </c>
      <c r="W559">
        <f t="shared" si="242"/>
        <v>0</v>
      </c>
      <c r="X559">
        <f t="shared" si="243"/>
        <v>0</v>
      </c>
      <c r="AA559">
        <f t="shared" si="244"/>
        <v>0</v>
      </c>
      <c r="AB559" t="e">
        <f t="shared" si="234"/>
        <v>#DIV/0!</v>
      </c>
      <c r="AC559" t="e">
        <f t="shared" si="235"/>
        <v>#DIV/0!</v>
      </c>
      <c r="AE559">
        <f t="shared" si="236"/>
        <v>0</v>
      </c>
      <c r="AF559">
        <f t="shared" si="237"/>
        <v>0</v>
      </c>
    </row>
    <row r="560" spans="14:32" x14ac:dyDescent="0.25">
      <c r="N560">
        <f t="shared" si="238"/>
        <v>0</v>
      </c>
      <c r="R560">
        <f t="shared" si="239"/>
        <v>0</v>
      </c>
      <c r="U560">
        <f t="shared" si="240"/>
        <v>0</v>
      </c>
      <c r="V560">
        <f t="shared" si="241"/>
        <v>0</v>
      </c>
      <c r="W560">
        <f t="shared" si="242"/>
        <v>0</v>
      </c>
      <c r="X560">
        <f t="shared" si="243"/>
        <v>0</v>
      </c>
      <c r="AA560">
        <f t="shared" si="244"/>
        <v>0</v>
      </c>
      <c r="AB560" t="e">
        <f t="shared" si="234"/>
        <v>#DIV/0!</v>
      </c>
      <c r="AC560" t="e">
        <f t="shared" si="235"/>
        <v>#DIV/0!</v>
      </c>
      <c r="AE560">
        <f t="shared" si="236"/>
        <v>0</v>
      </c>
      <c r="AF560">
        <f t="shared" si="237"/>
        <v>0</v>
      </c>
    </row>
    <row r="561" spans="14:32" x14ac:dyDescent="0.25">
      <c r="N561">
        <f t="shared" si="238"/>
        <v>0</v>
      </c>
      <c r="R561">
        <f t="shared" si="239"/>
        <v>0</v>
      </c>
      <c r="U561">
        <f t="shared" si="240"/>
        <v>0</v>
      </c>
      <c r="V561">
        <f t="shared" si="241"/>
        <v>0</v>
      </c>
      <c r="W561">
        <f t="shared" si="242"/>
        <v>0</v>
      </c>
      <c r="X561">
        <f t="shared" si="243"/>
        <v>0</v>
      </c>
      <c r="AA561">
        <f t="shared" si="244"/>
        <v>0</v>
      </c>
      <c r="AB561" t="e">
        <f t="shared" si="234"/>
        <v>#DIV/0!</v>
      </c>
      <c r="AC561" t="e">
        <f t="shared" si="235"/>
        <v>#DIV/0!</v>
      </c>
      <c r="AE561">
        <f t="shared" si="236"/>
        <v>0</v>
      </c>
      <c r="AF561">
        <f t="shared" si="237"/>
        <v>0</v>
      </c>
    </row>
    <row r="562" spans="14:32" x14ac:dyDescent="0.25">
      <c r="N562">
        <f t="shared" si="238"/>
        <v>0</v>
      </c>
      <c r="R562">
        <f t="shared" si="239"/>
        <v>0</v>
      </c>
      <c r="U562">
        <f t="shared" si="240"/>
        <v>0</v>
      </c>
      <c r="V562">
        <f t="shared" si="241"/>
        <v>0</v>
      </c>
      <c r="W562">
        <f t="shared" si="242"/>
        <v>0</v>
      </c>
      <c r="X562">
        <f t="shared" si="243"/>
        <v>0</v>
      </c>
      <c r="AA562">
        <f t="shared" si="244"/>
        <v>0</v>
      </c>
      <c r="AB562" t="e">
        <f t="shared" si="234"/>
        <v>#DIV/0!</v>
      </c>
      <c r="AC562" t="e">
        <f t="shared" si="235"/>
        <v>#DIV/0!</v>
      </c>
      <c r="AE562">
        <f t="shared" si="236"/>
        <v>0</v>
      </c>
      <c r="AF562">
        <f t="shared" si="237"/>
        <v>0</v>
      </c>
    </row>
    <row r="563" spans="14:32" x14ac:dyDescent="0.25">
      <c r="N563">
        <f t="shared" si="238"/>
        <v>0</v>
      </c>
      <c r="R563">
        <f t="shared" si="239"/>
        <v>0</v>
      </c>
      <c r="U563">
        <f t="shared" si="240"/>
        <v>0</v>
      </c>
      <c r="V563">
        <f t="shared" si="241"/>
        <v>0</v>
      </c>
      <c r="W563">
        <f t="shared" si="242"/>
        <v>0</v>
      </c>
      <c r="X563">
        <f t="shared" si="243"/>
        <v>0</v>
      </c>
      <c r="AA563">
        <f t="shared" si="244"/>
        <v>0</v>
      </c>
      <c r="AB563" t="e">
        <f t="shared" si="234"/>
        <v>#DIV/0!</v>
      </c>
      <c r="AC563" t="e">
        <f t="shared" si="235"/>
        <v>#DIV/0!</v>
      </c>
      <c r="AE563">
        <f t="shared" si="236"/>
        <v>0</v>
      </c>
      <c r="AF563">
        <f t="shared" si="237"/>
        <v>0</v>
      </c>
    </row>
    <row r="564" spans="14:32" x14ac:dyDescent="0.25">
      <c r="N564">
        <f t="shared" si="238"/>
        <v>0</v>
      </c>
      <c r="R564">
        <f t="shared" si="239"/>
        <v>0</v>
      </c>
      <c r="U564">
        <f t="shared" si="240"/>
        <v>0</v>
      </c>
      <c r="V564">
        <f t="shared" si="241"/>
        <v>0</v>
      </c>
      <c r="W564">
        <f t="shared" si="242"/>
        <v>0</v>
      </c>
      <c r="X564">
        <f t="shared" si="243"/>
        <v>0</v>
      </c>
      <c r="AA564">
        <f t="shared" si="244"/>
        <v>0</v>
      </c>
      <c r="AB564" t="e">
        <f t="shared" si="234"/>
        <v>#DIV/0!</v>
      </c>
      <c r="AC564" t="e">
        <f t="shared" si="235"/>
        <v>#DIV/0!</v>
      </c>
      <c r="AE564">
        <f t="shared" si="236"/>
        <v>0</v>
      </c>
      <c r="AF564">
        <f t="shared" si="237"/>
        <v>0</v>
      </c>
    </row>
    <row r="565" spans="14:32" x14ac:dyDescent="0.25">
      <c r="N565">
        <f t="shared" si="238"/>
        <v>0</v>
      </c>
      <c r="R565">
        <f t="shared" si="239"/>
        <v>0</v>
      </c>
      <c r="U565">
        <f t="shared" si="240"/>
        <v>0</v>
      </c>
      <c r="V565">
        <f t="shared" si="241"/>
        <v>0</v>
      </c>
      <c r="W565">
        <f t="shared" si="242"/>
        <v>0</v>
      </c>
      <c r="X565">
        <f t="shared" si="243"/>
        <v>0</v>
      </c>
      <c r="AA565">
        <f t="shared" si="244"/>
        <v>0</v>
      </c>
      <c r="AB565" t="e">
        <f t="shared" si="234"/>
        <v>#DIV/0!</v>
      </c>
      <c r="AC565" t="e">
        <f t="shared" si="235"/>
        <v>#DIV/0!</v>
      </c>
      <c r="AE565">
        <f t="shared" si="236"/>
        <v>0</v>
      </c>
      <c r="AF565">
        <f t="shared" si="237"/>
        <v>0</v>
      </c>
    </row>
    <row r="566" spans="14:32" x14ac:dyDescent="0.25">
      <c r="N566">
        <f t="shared" si="238"/>
        <v>0</v>
      </c>
      <c r="R566">
        <f t="shared" si="239"/>
        <v>0</v>
      </c>
      <c r="U566">
        <f t="shared" si="240"/>
        <v>0</v>
      </c>
      <c r="V566">
        <f t="shared" si="241"/>
        <v>0</v>
      </c>
      <c r="W566">
        <f t="shared" si="242"/>
        <v>0</v>
      </c>
      <c r="X566">
        <f t="shared" si="243"/>
        <v>0</v>
      </c>
      <c r="AA566">
        <f t="shared" si="244"/>
        <v>0</v>
      </c>
      <c r="AB566" t="e">
        <f t="shared" si="234"/>
        <v>#DIV/0!</v>
      </c>
      <c r="AC566" t="e">
        <f t="shared" si="235"/>
        <v>#DIV/0!</v>
      </c>
      <c r="AE566">
        <f t="shared" si="236"/>
        <v>0</v>
      </c>
      <c r="AF566">
        <f t="shared" si="237"/>
        <v>0</v>
      </c>
    </row>
    <row r="567" spans="14:32" x14ac:dyDescent="0.25">
      <c r="N567">
        <f t="shared" si="238"/>
        <v>0</v>
      </c>
      <c r="R567">
        <f t="shared" si="239"/>
        <v>0</v>
      </c>
      <c r="U567">
        <f t="shared" si="240"/>
        <v>0</v>
      </c>
      <c r="V567">
        <f t="shared" si="241"/>
        <v>0</v>
      </c>
      <c r="W567">
        <f t="shared" si="242"/>
        <v>0</v>
      </c>
      <c r="X567">
        <f t="shared" si="243"/>
        <v>0</v>
      </c>
      <c r="AA567">
        <f t="shared" si="244"/>
        <v>0</v>
      </c>
      <c r="AB567" t="e">
        <f t="shared" si="234"/>
        <v>#DIV/0!</v>
      </c>
      <c r="AC567" t="e">
        <f t="shared" si="235"/>
        <v>#DIV/0!</v>
      </c>
      <c r="AE567">
        <f t="shared" si="236"/>
        <v>0</v>
      </c>
      <c r="AF567">
        <f t="shared" si="237"/>
        <v>0</v>
      </c>
    </row>
    <row r="568" spans="14:32" x14ac:dyDescent="0.25">
      <c r="N568">
        <f t="shared" si="238"/>
        <v>0</v>
      </c>
      <c r="R568">
        <f t="shared" si="239"/>
        <v>0</v>
      </c>
      <c r="U568">
        <f t="shared" si="240"/>
        <v>0</v>
      </c>
      <c r="V568">
        <f t="shared" si="241"/>
        <v>0</v>
      </c>
      <c r="W568">
        <f t="shared" si="242"/>
        <v>0</v>
      </c>
      <c r="X568">
        <f t="shared" si="243"/>
        <v>0</v>
      </c>
      <c r="AA568">
        <f t="shared" si="244"/>
        <v>0</v>
      </c>
      <c r="AB568" t="e">
        <f t="shared" si="234"/>
        <v>#DIV/0!</v>
      </c>
      <c r="AC568" t="e">
        <f t="shared" si="235"/>
        <v>#DIV/0!</v>
      </c>
      <c r="AE568">
        <f t="shared" si="236"/>
        <v>0</v>
      </c>
      <c r="AF568">
        <f t="shared" si="237"/>
        <v>0</v>
      </c>
    </row>
    <row r="569" spans="14:32" x14ac:dyDescent="0.25">
      <c r="N569">
        <f t="shared" si="238"/>
        <v>0</v>
      </c>
      <c r="R569">
        <f t="shared" si="239"/>
        <v>0</v>
      </c>
      <c r="U569">
        <f t="shared" si="240"/>
        <v>0</v>
      </c>
      <c r="V569">
        <f t="shared" si="241"/>
        <v>0</v>
      </c>
      <c r="W569">
        <f t="shared" si="242"/>
        <v>0</v>
      </c>
      <c r="X569">
        <f t="shared" si="243"/>
        <v>0</v>
      </c>
      <c r="AA569">
        <f t="shared" si="244"/>
        <v>0</v>
      </c>
      <c r="AB569" t="e">
        <f t="shared" si="234"/>
        <v>#DIV/0!</v>
      </c>
      <c r="AC569" t="e">
        <f t="shared" si="235"/>
        <v>#DIV/0!</v>
      </c>
      <c r="AE569">
        <f t="shared" si="236"/>
        <v>0</v>
      </c>
      <c r="AF569">
        <f t="shared" si="237"/>
        <v>0</v>
      </c>
    </row>
    <row r="570" spans="14:32" x14ac:dyDescent="0.25">
      <c r="N570">
        <f t="shared" si="238"/>
        <v>0</v>
      </c>
      <c r="R570">
        <f t="shared" si="239"/>
        <v>0</v>
      </c>
      <c r="U570">
        <f t="shared" si="240"/>
        <v>0</v>
      </c>
      <c r="V570">
        <f t="shared" si="241"/>
        <v>0</v>
      </c>
      <c r="W570">
        <f t="shared" si="242"/>
        <v>0</v>
      </c>
      <c r="X570">
        <f t="shared" si="243"/>
        <v>0</v>
      </c>
      <c r="AA570">
        <f t="shared" si="244"/>
        <v>0</v>
      </c>
      <c r="AB570" t="e">
        <f t="shared" si="234"/>
        <v>#DIV/0!</v>
      </c>
      <c r="AC570" t="e">
        <f t="shared" si="235"/>
        <v>#DIV/0!</v>
      </c>
      <c r="AE570">
        <f t="shared" si="236"/>
        <v>0</v>
      </c>
      <c r="AF570">
        <f t="shared" si="237"/>
        <v>0</v>
      </c>
    </row>
    <row r="571" spans="14:32" x14ac:dyDescent="0.25">
      <c r="N571">
        <f t="shared" si="238"/>
        <v>0</v>
      </c>
      <c r="R571">
        <f t="shared" si="239"/>
        <v>0</v>
      </c>
      <c r="U571">
        <f t="shared" si="240"/>
        <v>0</v>
      </c>
      <c r="V571">
        <f t="shared" si="241"/>
        <v>0</v>
      </c>
      <c r="W571">
        <f t="shared" si="242"/>
        <v>0</v>
      </c>
      <c r="X571">
        <f t="shared" si="243"/>
        <v>0</v>
      </c>
      <c r="AA571">
        <f t="shared" si="244"/>
        <v>0</v>
      </c>
      <c r="AB571" t="e">
        <f t="shared" si="234"/>
        <v>#DIV/0!</v>
      </c>
      <c r="AC571" t="e">
        <f t="shared" si="235"/>
        <v>#DIV/0!</v>
      </c>
      <c r="AE571">
        <f t="shared" si="236"/>
        <v>0</v>
      </c>
      <c r="AF571">
        <f t="shared" si="237"/>
        <v>0</v>
      </c>
    </row>
    <row r="572" spans="14:32" x14ac:dyDescent="0.25">
      <c r="N572">
        <f t="shared" si="238"/>
        <v>0</v>
      </c>
      <c r="R572">
        <f t="shared" si="239"/>
        <v>0</v>
      </c>
      <c r="U572">
        <f t="shared" si="240"/>
        <v>0</v>
      </c>
      <c r="V572">
        <f t="shared" si="241"/>
        <v>0</v>
      </c>
      <c r="W572">
        <f t="shared" si="242"/>
        <v>0</v>
      </c>
      <c r="X572">
        <f t="shared" si="243"/>
        <v>0</v>
      </c>
      <c r="AA572">
        <f t="shared" si="244"/>
        <v>0</v>
      </c>
      <c r="AB572" t="e">
        <f t="shared" si="234"/>
        <v>#DIV/0!</v>
      </c>
      <c r="AC572" t="e">
        <f t="shared" si="235"/>
        <v>#DIV/0!</v>
      </c>
      <c r="AE572">
        <f t="shared" si="236"/>
        <v>0</v>
      </c>
      <c r="AF572">
        <f t="shared" si="237"/>
        <v>0</v>
      </c>
    </row>
    <row r="573" spans="14:32" x14ac:dyDescent="0.25">
      <c r="N573">
        <f t="shared" si="238"/>
        <v>0</v>
      </c>
      <c r="R573">
        <f t="shared" si="239"/>
        <v>0</v>
      </c>
      <c r="U573">
        <f t="shared" si="240"/>
        <v>0</v>
      </c>
      <c r="V573">
        <f t="shared" si="241"/>
        <v>0</v>
      </c>
      <c r="W573">
        <f t="shared" si="242"/>
        <v>0</v>
      </c>
      <c r="X573">
        <f t="shared" si="243"/>
        <v>0</v>
      </c>
      <c r="AA573">
        <f t="shared" si="244"/>
        <v>0</v>
      </c>
      <c r="AB573" t="e">
        <f t="shared" si="234"/>
        <v>#DIV/0!</v>
      </c>
      <c r="AC573" t="e">
        <f t="shared" si="235"/>
        <v>#DIV/0!</v>
      </c>
      <c r="AE573">
        <f t="shared" si="236"/>
        <v>0</v>
      </c>
      <c r="AF573">
        <f t="shared" si="237"/>
        <v>0</v>
      </c>
    </row>
    <row r="574" spans="14:32" x14ac:dyDescent="0.25">
      <c r="N574">
        <f t="shared" si="238"/>
        <v>0</v>
      </c>
      <c r="R574">
        <f t="shared" si="239"/>
        <v>0</v>
      </c>
      <c r="U574">
        <f t="shared" si="240"/>
        <v>0</v>
      </c>
      <c r="V574">
        <f t="shared" si="241"/>
        <v>0</v>
      </c>
      <c r="W574">
        <f t="shared" si="242"/>
        <v>0</v>
      </c>
      <c r="X574">
        <f t="shared" si="243"/>
        <v>0</v>
      </c>
      <c r="AA574">
        <f t="shared" si="244"/>
        <v>0</v>
      </c>
      <c r="AB574" t="e">
        <f t="shared" si="234"/>
        <v>#DIV/0!</v>
      </c>
      <c r="AC574" t="e">
        <f t="shared" si="235"/>
        <v>#DIV/0!</v>
      </c>
      <c r="AE574">
        <f t="shared" si="236"/>
        <v>0</v>
      </c>
      <c r="AF574">
        <f t="shared" si="237"/>
        <v>0</v>
      </c>
    </row>
    <row r="575" spans="14:32" x14ac:dyDescent="0.25">
      <c r="N575">
        <f t="shared" si="238"/>
        <v>0</v>
      </c>
      <c r="R575">
        <f t="shared" si="239"/>
        <v>0</v>
      </c>
      <c r="U575">
        <f t="shared" si="240"/>
        <v>0</v>
      </c>
      <c r="V575">
        <f t="shared" si="241"/>
        <v>0</v>
      </c>
      <c r="W575">
        <f t="shared" si="242"/>
        <v>0</v>
      </c>
      <c r="X575">
        <f t="shared" si="243"/>
        <v>0</v>
      </c>
      <c r="AA575">
        <f t="shared" si="244"/>
        <v>0</v>
      </c>
      <c r="AB575" t="e">
        <f t="shared" si="234"/>
        <v>#DIV/0!</v>
      </c>
      <c r="AC575" t="e">
        <f t="shared" si="235"/>
        <v>#DIV/0!</v>
      </c>
      <c r="AE575">
        <f t="shared" si="236"/>
        <v>0</v>
      </c>
      <c r="AF575">
        <f t="shared" si="237"/>
        <v>0</v>
      </c>
    </row>
    <row r="576" spans="14:32" x14ac:dyDescent="0.25">
      <c r="N576">
        <f t="shared" si="238"/>
        <v>0</v>
      </c>
      <c r="R576">
        <f t="shared" si="239"/>
        <v>0</v>
      </c>
      <c r="U576">
        <f t="shared" si="240"/>
        <v>0</v>
      </c>
      <c r="V576">
        <f t="shared" si="241"/>
        <v>0</v>
      </c>
      <c r="W576">
        <f t="shared" si="242"/>
        <v>0</v>
      </c>
      <c r="X576">
        <f t="shared" si="243"/>
        <v>0</v>
      </c>
      <c r="AA576">
        <f t="shared" si="244"/>
        <v>0</v>
      </c>
      <c r="AB576" t="e">
        <f t="shared" si="234"/>
        <v>#DIV/0!</v>
      </c>
      <c r="AC576" t="e">
        <f t="shared" si="235"/>
        <v>#DIV/0!</v>
      </c>
      <c r="AE576">
        <f t="shared" si="236"/>
        <v>0</v>
      </c>
      <c r="AF576">
        <f t="shared" si="237"/>
        <v>0</v>
      </c>
    </row>
    <row r="577" spans="14:32" x14ac:dyDescent="0.25">
      <c r="N577">
        <f t="shared" si="238"/>
        <v>0</v>
      </c>
      <c r="R577">
        <f t="shared" si="239"/>
        <v>0</v>
      </c>
      <c r="U577">
        <f t="shared" si="240"/>
        <v>0</v>
      </c>
      <c r="V577">
        <f t="shared" si="241"/>
        <v>0</v>
      </c>
      <c r="W577">
        <f t="shared" si="242"/>
        <v>0</v>
      </c>
      <c r="X577">
        <f t="shared" si="243"/>
        <v>0</v>
      </c>
      <c r="AA577">
        <f t="shared" si="244"/>
        <v>0</v>
      </c>
      <c r="AB577" t="e">
        <f t="shared" si="234"/>
        <v>#DIV/0!</v>
      </c>
      <c r="AC577" t="e">
        <f t="shared" si="235"/>
        <v>#DIV/0!</v>
      </c>
      <c r="AE577">
        <f t="shared" si="236"/>
        <v>0</v>
      </c>
      <c r="AF577">
        <f t="shared" si="237"/>
        <v>0</v>
      </c>
    </row>
    <row r="578" spans="14:32" x14ac:dyDescent="0.25">
      <c r="N578">
        <f t="shared" si="238"/>
        <v>0</v>
      </c>
      <c r="R578">
        <f t="shared" si="239"/>
        <v>0</v>
      </c>
      <c r="U578">
        <f t="shared" si="240"/>
        <v>0</v>
      </c>
      <c r="V578">
        <f t="shared" si="241"/>
        <v>0</v>
      </c>
      <c r="W578">
        <f t="shared" si="242"/>
        <v>0</v>
      </c>
      <c r="X578">
        <f t="shared" si="243"/>
        <v>0</v>
      </c>
      <c r="AA578">
        <f t="shared" si="244"/>
        <v>0</v>
      </c>
      <c r="AB578" t="e">
        <f t="shared" si="234"/>
        <v>#DIV/0!</v>
      </c>
      <c r="AC578" t="e">
        <f t="shared" si="235"/>
        <v>#DIV/0!</v>
      </c>
      <c r="AE578">
        <f t="shared" si="236"/>
        <v>0</v>
      </c>
      <c r="AF578">
        <f t="shared" si="237"/>
        <v>0</v>
      </c>
    </row>
    <row r="579" spans="14:32" x14ac:dyDescent="0.25">
      <c r="N579">
        <f t="shared" si="238"/>
        <v>0</v>
      </c>
      <c r="R579">
        <f t="shared" si="239"/>
        <v>0</v>
      </c>
      <c r="U579">
        <f t="shared" si="240"/>
        <v>0</v>
      </c>
      <c r="V579">
        <f t="shared" si="241"/>
        <v>0</v>
      </c>
      <c r="W579">
        <f t="shared" si="242"/>
        <v>0</v>
      </c>
      <c r="X579">
        <f t="shared" si="243"/>
        <v>0</v>
      </c>
      <c r="AA579">
        <f t="shared" si="244"/>
        <v>0</v>
      </c>
      <c r="AB579" t="e">
        <f t="shared" si="234"/>
        <v>#DIV/0!</v>
      </c>
      <c r="AC579" t="e">
        <f t="shared" si="235"/>
        <v>#DIV/0!</v>
      </c>
      <c r="AE579">
        <f t="shared" si="236"/>
        <v>0</v>
      </c>
      <c r="AF579">
        <f t="shared" si="237"/>
        <v>0</v>
      </c>
    </row>
    <row r="580" spans="14:32" x14ac:dyDescent="0.25">
      <c r="N580">
        <f t="shared" si="238"/>
        <v>0</v>
      </c>
      <c r="R580">
        <f t="shared" si="239"/>
        <v>0</v>
      </c>
      <c r="U580">
        <f t="shared" si="240"/>
        <v>0</v>
      </c>
      <c r="V580">
        <f t="shared" si="241"/>
        <v>0</v>
      </c>
      <c r="W580">
        <f t="shared" si="242"/>
        <v>0</v>
      </c>
      <c r="X580">
        <f t="shared" si="243"/>
        <v>0</v>
      </c>
      <c r="AA580">
        <f t="shared" si="244"/>
        <v>0</v>
      </c>
      <c r="AB580" t="e">
        <f t="shared" si="234"/>
        <v>#DIV/0!</v>
      </c>
      <c r="AC580" t="e">
        <f t="shared" si="235"/>
        <v>#DIV/0!</v>
      </c>
      <c r="AE580">
        <f t="shared" si="236"/>
        <v>0</v>
      </c>
      <c r="AF580">
        <f t="shared" si="237"/>
        <v>0</v>
      </c>
    </row>
    <row r="581" spans="14:32" x14ac:dyDescent="0.25">
      <c r="N581">
        <f t="shared" si="238"/>
        <v>0</v>
      </c>
      <c r="R581">
        <f t="shared" si="239"/>
        <v>0</v>
      </c>
      <c r="U581">
        <f t="shared" si="240"/>
        <v>0</v>
      </c>
      <c r="V581">
        <f t="shared" si="241"/>
        <v>0</v>
      </c>
      <c r="W581">
        <f t="shared" si="242"/>
        <v>0</v>
      </c>
      <c r="X581">
        <f t="shared" si="243"/>
        <v>0</v>
      </c>
      <c r="AA581">
        <f t="shared" si="244"/>
        <v>0</v>
      </c>
      <c r="AB581" t="e">
        <f t="shared" si="234"/>
        <v>#DIV/0!</v>
      </c>
      <c r="AC581" t="e">
        <f t="shared" si="235"/>
        <v>#DIV/0!</v>
      </c>
      <c r="AE581">
        <f t="shared" si="236"/>
        <v>0</v>
      </c>
      <c r="AF581">
        <f t="shared" si="237"/>
        <v>0</v>
      </c>
    </row>
    <row r="582" spans="14:32" x14ac:dyDescent="0.25">
      <c r="N582">
        <f t="shared" si="238"/>
        <v>0</v>
      </c>
      <c r="R582">
        <f t="shared" si="239"/>
        <v>0</v>
      </c>
      <c r="U582">
        <f t="shared" si="240"/>
        <v>0</v>
      </c>
      <c r="V582">
        <f t="shared" si="241"/>
        <v>0</v>
      </c>
      <c r="W582">
        <f t="shared" si="242"/>
        <v>0</v>
      </c>
      <c r="X582">
        <f t="shared" si="243"/>
        <v>0</v>
      </c>
      <c r="AA582">
        <f t="shared" si="244"/>
        <v>0</v>
      </c>
      <c r="AB582" t="e">
        <f t="shared" si="234"/>
        <v>#DIV/0!</v>
      </c>
      <c r="AC582" t="e">
        <f t="shared" si="235"/>
        <v>#DIV/0!</v>
      </c>
      <c r="AE582">
        <f t="shared" si="236"/>
        <v>0</v>
      </c>
      <c r="AF582">
        <f t="shared" si="237"/>
        <v>0</v>
      </c>
    </row>
    <row r="583" spans="14:32" x14ac:dyDescent="0.25">
      <c r="N583">
        <f t="shared" si="238"/>
        <v>0</v>
      </c>
      <c r="R583">
        <f t="shared" si="239"/>
        <v>0</v>
      </c>
      <c r="U583">
        <f t="shared" si="240"/>
        <v>0</v>
      </c>
      <c r="V583">
        <f t="shared" si="241"/>
        <v>0</v>
      </c>
      <c r="W583">
        <f t="shared" si="242"/>
        <v>0</v>
      </c>
      <c r="X583">
        <f t="shared" si="243"/>
        <v>0</v>
      </c>
      <c r="AA583">
        <f t="shared" si="244"/>
        <v>0</v>
      </c>
      <c r="AB583" t="e">
        <f t="shared" si="234"/>
        <v>#DIV/0!</v>
      </c>
      <c r="AC583" t="e">
        <f t="shared" si="235"/>
        <v>#DIV/0!</v>
      </c>
      <c r="AE583">
        <f t="shared" si="236"/>
        <v>0</v>
      </c>
      <c r="AF583">
        <f t="shared" si="237"/>
        <v>0</v>
      </c>
    </row>
    <row r="584" spans="14:32" x14ac:dyDescent="0.25">
      <c r="N584">
        <f t="shared" si="238"/>
        <v>0</v>
      </c>
      <c r="R584">
        <f t="shared" si="239"/>
        <v>0</v>
      </c>
      <c r="U584">
        <f t="shared" si="240"/>
        <v>0</v>
      </c>
      <c r="V584">
        <f t="shared" si="241"/>
        <v>0</v>
      </c>
      <c r="W584">
        <f t="shared" si="242"/>
        <v>0</v>
      </c>
      <c r="X584">
        <f t="shared" si="243"/>
        <v>0</v>
      </c>
      <c r="AA584">
        <f t="shared" si="244"/>
        <v>0</v>
      </c>
      <c r="AB584" t="e">
        <f t="shared" si="234"/>
        <v>#DIV/0!</v>
      </c>
      <c r="AC584" t="e">
        <f t="shared" si="235"/>
        <v>#DIV/0!</v>
      </c>
      <c r="AE584">
        <f t="shared" si="236"/>
        <v>0</v>
      </c>
      <c r="AF584">
        <f t="shared" si="237"/>
        <v>0</v>
      </c>
    </row>
    <row r="585" spans="14:32" x14ac:dyDescent="0.25">
      <c r="N585">
        <f t="shared" si="238"/>
        <v>0</v>
      </c>
      <c r="R585">
        <f t="shared" si="239"/>
        <v>0</v>
      </c>
      <c r="U585">
        <f t="shared" si="240"/>
        <v>0</v>
      </c>
      <c r="V585">
        <f t="shared" si="241"/>
        <v>0</v>
      </c>
      <c r="W585">
        <f t="shared" si="242"/>
        <v>0</v>
      </c>
      <c r="X585">
        <f t="shared" si="243"/>
        <v>0</v>
      </c>
      <c r="AA585">
        <f t="shared" si="244"/>
        <v>0</v>
      </c>
      <c r="AB585" t="e">
        <f t="shared" si="234"/>
        <v>#DIV/0!</v>
      </c>
      <c r="AC585" t="e">
        <f t="shared" si="235"/>
        <v>#DIV/0!</v>
      </c>
      <c r="AE585">
        <f t="shared" si="236"/>
        <v>0</v>
      </c>
      <c r="AF585">
        <f t="shared" si="237"/>
        <v>0</v>
      </c>
    </row>
    <row r="586" spans="14:32" x14ac:dyDescent="0.25">
      <c r="N586">
        <f t="shared" si="238"/>
        <v>0</v>
      </c>
      <c r="R586">
        <f t="shared" si="239"/>
        <v>0</v>
      </c>
      <c r="U586">
        <f t="shared" si="240"/>
        <v>0</v>
      </c>
      <c r="V586">
        <f t="shared" si="241"/>
        <v>0</v>
      </c>
      <c r="W586">
        <f t="shared" si="242"/>
        <v>0</v>
      </c>
      <c r="X586">
        <f t="shared" si="243"/>
        <v>0</v>
      </c>
      <c r="AA586">
        <f t="shared" si="244"/>
        <v>0</v>
      </c>
      <c r="AB586" t="e">
        <f t="shared" si="234"/>
        <v>#DIV/0!</v>
      </c>
      <c r="AC586" t="e">
        <f t="shared" si="235"/>
        <v>#DIV/0!</v>
      </c>
      <c r="AE586">
        <f t="shared" si="236"/>
        <v>0</v>
      </c>
      <c r="AF586">
        <f t="shared" si="237"/>
        <v>0</v>
      </c>
    </row>
    <row r="587" spans="14:32" x14ac:dyDescent="0.25">
      <c r="N587">
        <f t="shared" si="238"/>
        <v>0</v>
      </c>
      <c r="R587">
        <f t="shared" si="239"/>
        <v>0</v>
      </c>
      <c r="U587">
        <f t="shared" si="240"/>
        <v>0</v>
      </c>
      <c r="V587">
        <f t="shared" si="241"/>
        <v>0</v>
      </c>
      <c r="W587">
        <f t="shared" si="242"/>
        <v>0</v>
      </c>
      <c r="X587">
        <f t="shared" si="243"/>
        <v>0</v>
      </c>
      <c r="AA587">
        <f t="shared" si="244"/>
        <v>0</v>
      </c>
      <c r="AB587" t="e">
        <f t="shared" si="234"/>
        <v>#DIV/0!</v>
      </c>
      <c r="AC587" t="e">
        <f t="shared" si="235"/>
        <v>#DIV/0!</v>
      </c>
      <c r="AE587">
        <f t="shared" si="236"/>
        <v>0</v>
      </c>
      <c r="AF587">
        <f t="shared" si="237"/>
        <v>0</v>
      </c>
    </row>
    <row r="588" spans="14:32" x14ac:dyDescent="0.25">
      <c r="N588">
        <f t="shared" si="238"/>
        <v>0</v>
      </c>
      <c r="R588">
        <f t="shared" si="239"/>
        <v>0</v>
      </c>
      <c r="U588">
        <f t="shared" si="240"/>
        <v>0</v>
      </c>
      <c r="V588">
        <f t="shared" si="241"/>
        <v>0</v>
      </c>
      <c r="W588">
        <f t="shared" si="242"/>
        <v>0</v>
      </c>
      <c r="X588">
        <f t="shared" si="243"/>
        <v>0</v>
      </c>
      <c r="AA588">
        <f t="shared" si="244"/>
        <v>0</v>
      </c>
      <c r="AB588" t="e">
        <f t="shared" si="234"/>
        <v>#DIV/0!</v>
      </c>
      <c r="AC588" t="e">
        <f t="shared" si="235"/>
        <v>#DIV/0!</v>
      </c>
      <c r="AE588">
        <f t="shared" si="236"/>
        <v>0</v>
      </c>
      <c r="AF588">
        <f t="shared" si="237"/>
        <v>0</v>
      </c>
    </row>
    <row r="589" spans="14:32" x14ac:dyDescent="0.25">
      <c r="N589">
        <f t="shared" si="238"/>
        <v>0</v>
      </c>
      <c r="R589">
        <f t="shared" si="239"/>
        <v>0</v>
      </c>
      <c r="U589">
        <f t="shared" si="240"/>
        <v>0</v>
      </c>
      <c r="V589">
        <f t="shared" si="241"/>
        <v>0</v>
      </c>
      <c r="W589">
        <f t="shared" si="242"/>
        <v>0</v>
      </c>
      <c r="X589">
        <f t="shared" si="243"/>
        <v>0</v>
      </c>
      <c r="AA589">
        <f t="shared" si="244"/>
        <v>0</v>
      </c>
      <c r="AB589" t="e">
        <f t="shared" si="234"/>
        <v>#DIV/0!</v>
      </c>
      <c r="AC589" t="e">
        <f t="shared" si="235"/>
        <v>#DIV/0!</v>
      </c>
      <c r="AE589">
        <f t="shared" si="236"/>
        <v>0</v>
      </c>
      <c r="AF589">
        <f t="shared" si="237"/>
        <v>0</v>
      </c>
    </row>
    <row r="590" spans="14:32" x14ac:dyDescent="0.25">
      <c r="N590">
        <f t="shared" si="238"/>
        <v>0</v>
      </c>
      <c r="R590">
        <f t="shared" si="239"/>
        <v>0</v>
      </c>
      <c r="U590">
        <f t="shared" si="240"/>
        <v>0</v>
      </c>
      <c r="V590">
        <f t="shared" si="241"/>
        <v>0</v>
      </c>
      <c r="W590">
        <f t="shared" si="242"/>
        <v>0</v>
      </c>
      <c r="X590">
        <f t="shared" si="243"/>
        <v>0</v>
      </c>
      <c r="AA590">
        <f t="shared" si="244"/>
        <v>0</v>
      </c>
      <c r="AB590" t="e">
        <f t="shared" si="234"/>
        <v>#DIV/0!</v>
      </c>
      <c r="AC590" t="e">
        <f t="shared" si="235"/>
        <v>#DIV/0!</v>
      </c>
      <c r="AE590">
        <f t="shared" si="236"/>
        <v>0</v>
      </c>
      <c r="AF590">
        <f t="shared" si="237"/>
        <v>0</v>
      </c>
    </row>
    <row r="591" spans="14:32" x14ac:dyDescent="0.25">
      <c r="N591">
        <f t="shared" si="238"/>
        <v>0</v>
      </c>
      <c r="R591">
        <f t="shared" si="239"/>
        <v>0</v>
      </c>
      <c r="U591">
        <f t="shared" si="240"/>
        <v>0</v>
      </c>
      <c r="V591">
        <f t="shared" si="241"/>
        <v>0</v>
      </c>
      <c r="W591">
        <f t="shared" si="242"/>
        <v>0</v>
      </c>
      <c r="X591">
        <f t="shared" si="243"/>
        <v>0</v>
      </c>
      <c r="AA591">
        <f t="shared" si="244"/>
        <v>0</v>
      </c>
      <c r="AB591" t="e">
        <f t="shared" si="234"/>
        <v>#DIV/0!</v>
      </c>
      <c r="AC591" t="e">
        <f t="shared" si="235"/>
        <v>#DIV/0!</v>
      </c>
      <c r="AE591">
        <f t="shared" si="236"/>
        <v>0</v>
      </c>
      <c r="AF591">
        <f t="shared" si="237"/>
        <v>0</v>
      </c>
    </row>
    <row r="592" spans="14:32" x14ac:dyDescent="0.25">
      <c r="N592">
        <f t="shared" si="238"/>
        <v>0</v>
      </c>
      <c r="R592">
        <f t="shared" si="239"/>
        <v>0</v>
      </c>
      <c r="U592">
        <f t="shared" si="240"/>
        <v>0</v>
      </c>
      <c r="V592">
        <f t="shared" si="241"/>
        <v>0</v>
      </c>
      <c r="W592">
        <f t="shared" si="242"/>
        <v>0</v>
      </c>
      <c r="X592">
        <f t="shared" si="243"/>
        <v>0</v>
      </c>
      <c r="AA592">
        <f t="shared" si="244"/>
        <v>0</v>
      </c>
      <c r="AB592" t="e">
        <f t="shared" si="234"/>
        <v>#DIV/0!</v>
      </c>
      <c r="AC592" t="e">
        <f t="shared" si="235"/>
        <v>#DIV/0!</v>
      </c>
      <c r="AE592">
        <f t="shared" si="236"/>
        <v>0</v>
      </c>
      <c r="AF592">
        <f t="shared" si="237"/>
        <v>0</v>
      </c>
    </row>
    <row r="593" spans="14:32" x14ac:dyDescent="0.25">
      <c r="N593">
        <f t="shared" si="238"/>
        <v>0</v>
      </c>
      <c r="R593">
        <f t="shared" si="239"/>
        <v>0</v>
      </c>
      <c r="U593">
        <f t="shared" si="240"/>
        <v>0</v>
      </c>
      <c r="V593">
        <f t="shared" si="241"/>
        <v>0</v>
      </c>
      <c r="W593">
        <f t="shared" si="242"/>
        <v>0</v>
      </c>
      <c r="X593">
        <f t="shared" si="243"/>
        <v>0</v>
      </c>
      <c r="AA593">
        <f t="shared" si="244"/>
        <v>0</v>
      </c>
      <c r="AB593" t="e">
        <f t="shared" si="234"/>
        <v>#DIV/0!</v>
      </c>
      <c r="AC593" t="e">
        <f t="shared" si="235"/>
        <v>#DIV/0!</v>
      </c>
      <c r="AE593">
        <f t="shared" si="236"/>
        <v>0</v>
      </c>
      <c r="AF593">
        <f t="shared" si="237"/>
        <v>0</v>
      </c>
    </row>
    <row r="594" spans="14:32" x14ac:dyDescent="0.25">
      <c r="N594">
        <f t="shared" si="238"/>
        <v>0</v>
      </c>
      <c r="R594">
        <f t="shared" si="239"/>
        <v>0</v>
      </c>
      <c r="U594">
        <f t="shared" si="240"/>
        <v>0</v>
      </c>
      <c r="V594">
        <f t="shared" si="241"/>
        <v>0</v>
      </c>
      <c r="W594">
        <f t="shared" si="242"/>
        <v>0</v>
      </c>
      <c r="X594">
        <f t="shared" si="243"/>
        <v>0</v>
      </c>
      <c r="AA594">
        <f t="shared" si="244"/>
        <v>0</v>
      </c>
      <c r="AB594" t="e">
        <f t="shared" si="234"/>
        <v>#DIV/0!</v>
      </c>
      <c r="AC594" t="e">
        <f t="shared" si="235"/>
        <v>#DIV/0!</v>
      </c>
      <c r="AE594">
        <f t="shared" si="236"/>
        <v>0</v>
      </c>
      <c r="AF594">
        <f t="shared" si="237"/>
        <v>0</v>
      </c>
    </row>
    <row r="595" spans="14:32" x14ac:dyDescent="0.25">
      <c r="N595">
        <f t="shared" si="238"/>
        <v>0</v>
      </c>
      <c r="R595">
        <f t="shared" si="239"/>
        <v>0</v>
      </c>
      <c r="U595">
        <f t="shared" si="240"/>
        <v>0</v>
      </c>
      <c r="V595">
        <f t="shared" si="241"/>
        <v>0</v>
      </c>
      <c r="W595">
        <f t="shared" si="242"/>
        <v>0</v>
      </c>
      <c r="X595">
        <f t="shared" si="243"/>
        <v>0</v>
      </c>
      <c r="AA595">
        <f t="shared" si="244"/>
        <v>0</v>
      </c>
      <c r="AB595" t="e">
        <f t="shared" si="234"/>
        <v>#DIV/0!</v>
      </c>
      <c r="AC595" t="e">
        <f t="shared" si="235"/>
        <v>#DIV/0!</v>
      </c>
      <c r="AE595">
        <f t="shared" si="236"/>
        <v>0</v>
      </c>
      <c r="AF595">
        <f t="shared" si="237"/>
        <v>0</v>
      </c>
    </row>
    <row r="596" spans="14:32" x14ac:dyDescent="0.25">
      <c r="N596">
        <f t="shared" si="238"/>
        <v>0</v>
      </c>
      <c r="R596">
        <f t="shared" si="239"/>
        <v>0</v>
      </c>
      <c r="U596">
        <f t="shared" si="240"/>
        <v>0</v>
      </c>
      <c r="V596">
        <f t="shared" si="241"/>
        <v>0</v>
      </c>
      <c r="W596">
        <f t="shared" si="242"/>
        <v>0</v>
      </c>
      <c r="X596">
        <f t="shared" si="243"/>
        <v>0</v>
      </c>
      <c r="AA596">
        <f t="shared" si="244"/>
        <v>0</v>
      </c>
      <c r="AB596" t="e">
        <f t="shared" si="234"/>
        <v>#DIV/0!</v>
      </c>
      <c r="AC596" t="e">
        <f t="shared" si="235"/>
        <v>#DIV/0!</v>
      </c>
      <c r="AE596">
        <f t="shared" si="236"/>
        <v>0</v>
      </c>
      <c r="AF596">
        <f t="shared" si="237"/>
        <v>0</v>
      </c>
    </row>
    <row r="597" spans="14:32" x14ac:dyDescent="0.25">
      <c r="N597">
        <f t="shared" si="238"/>
        <v>0</v>
      </c>
      <c r="R597">
        <f t="shared" si="239"/>
        <v>0</v>
      </c>
      <c r="U597">
        <f t="shared" si="240"/>
        <v>0</v>
      </c>
      <c r="V597">
        <f t="shared" si="241"/>
        <v>0</v>
      </c>
      <c r="W597">
        <f t="shared" si="242"/>
        <v>0</v>
      </c>
      <c r="X597">
        <f t="shared" si="243"/>
        <v>0</v>
      </c>
      <c r="AA597">
        <f t="shared" si="244"/>
        <v>0</v>
      </c>
      <c r="AB597" t="e">
        <f t="shared" ref="AB597:AB660" si="245">(V597-AA597)/D597</f>
        <v>#DIV/0!</v>
      </c>
      <c r="AC597" t="e">
        <f t="shared" si="235"/>
        <v>#DIV/0!</v>
      </c>
      <c r="AE597">
        <f t="shared" si="236"/>
        <v>0</v>
      </c>
      <c r="AF597">
        <f t="shared" si="237"/>
        <v>0</v>
      </c>
    </row>
    <row r="598" spans="14:32" x14ac:dyDescent="0.25">
      <c r="N598">
        <f t="shared" si="238"/>
        <v>0</v>
      </c>
      <c r="R598">
        <f t="shared" si="239"/>
        <v>0</v>
      </c>
      <c r="U598">
        <f t="shared" si="240"/>
        <v>0</v>
      </c>
      <c r="V598">
        <f t="shared" si="241"/>
        <v>0</v>
      </c>
      <c r="W598">
        <f t="shared" si="242"/>
        <v>0</v>
      </c>
      <c r="X598">
        <f t="shared" si="243"/>
        <v>0</v>
      </c>
      <c r="AA598">
        <f t="shared" si="244"/>
        <v>0</v>
      </c>
      <c r="AB598" t="e">
        <f t="shared" si="245"/>
        <v>#DIV/0!</v>
      </c>
      <c r="AC598" t="e">
        <f t="shared" si="235"/>
        <v>#DIV/0!</v>
      </c>
      <c r="AE598">
        <f t="shared" si="236"/>
        <v>0</v>
      </c>
      <c r="AF598">
        <f t="shared" si="237"/>
        <v>0</v>
      </c>
    </row>
    <row r="599" spans="14:32" x14ac:dyDescent="0.25">
      <c r="N599">
        <f t="shared" si="238"/>
        <v>0</v>
      </c>
      <c r="R599">
        <f t="shared" si="239"/>
        <v>0</v>
      </c>
      <c r="U599">
        <f t="shared" si="240"/>
        <v>0</v>
      </c>
      <c r="V599">
        <f t="shared" si="241"/>
        <v>0</v>
      </c>
      <c r="W599">
        <f t="shared" si="242"/>
        <v>0</v>
      </c>
      <c r="X599">
        <f t="shared" si="243"/>
        <v>0</v>
      </c>
      <c r="AA599">
        <f t="shared" si="244"/>
        <v>0</v>
      </c>
      <c r="AB599" t="e">
        <f t="shared" si="245"/>
        <v>#DIV/0!</v>
      </c>
      <c r="AC599" t="e">
        <f t="shared" si="235"/>
        <v>#DIV/0!</v>
      </c>
      <c r="AE599">
        <f t="shared" si="236"/>
        <v>0</v>
      </c>
      <c r="AF599">
        <f t="shared" si="237"/>
        <v>0</v>
      </c>
    </row>
    <row r="600" spans="14:32" x14ac:dyDescent="0.25">
      <c r="N600">
        <f t="shared" si="238"/>
        <v>0</v>
      </c>
      <c r="R600">
        <f t="shared" si="239"/>
        <v>0</v>
      </c>
      <c r="U600">
        <f t="shared" si="240"/>
        <v>0</v>
      </c>
      <c r="V600">
        <f t="shared" si="241"/>
        <v>0</v>
      </c>
      <c r="W600">
        <f t="shared" si="242"/>
        <v>0</v>
      </c>
      <c r="X600">
        <f t="shared" si="243"/>
        <v>0</v>
      </c>
      <c r="AA600">
        <f t="shared" si="244"/>
        <v>0</v>
      </c>
      <c r="AB600" t="e">
        <f t="shared" si="245"/>
        <v>#DIV/0!</v>
      </c>
      <c r="AC600" t="e">
        <f t="shared" si="235"/>
        <v>#DIV/0!</v>
      </c>
      <c r="AE600">
        <f t="shared" si="236"/>
        <v>0</v>
      </c>
      <c r="AF600">
        <f t="shared" si="237"/>
        <v>0</v>
      </c>
    </row>
    <row r="601" spans="14:32" x14ac:dyDescent="0.25">
      <c r="N601">
        <f t="shared" si="238"/>
        <v>0</v>
      </c>
      <c r="R601">
        <f t="shared" si="239"/>
        <v>0</v>
      </c>
      <c r="U601">
        <f t="shared" si="240"/>
        <v>0</v>
      </c>
      <c r="V601">
        <f t="shared" si="241"/>
        <v>0</v>
      </c>
      <c r="W601">
        <f t="shared" si="242"/>
        <v>0</v>
      </c>
      <c r="X601">
        <f t="shared" si="243"/>
        <v>0</v>
      </c>
      <c r="AA601">
        <f t="shared" si="244"/>
        <v>0</v>
      </c>
      <c r="AB601" t="e">
        <f t="shared" si="245"/>
        <v>#DIV/0!</v>
      </c>
      <c r="AC601" t="e">
        <f t="shared" si="235"/>
        <v>#DIV/0!</v>
      </c>
      <c r="AE601">
        <f t="shared" si="236"/>
        <v>0</v>
      </c>
      <c r="AF601">
        <f t="shared" si="237"/>
        <v>0</v>
      </c>
    </row>
    <row r="602" spans="14:32" x14ac:dyDescent="0.25">
      <c r="N602">
        <f t="shared" si="238"/>
        <v>0</v>
      </c>
      <c r="R602">
        <f t="shared" si="239"/>
        <v>0</v>
      </c>
      <c r="U602">
        <f t="shared" si="240"/>
        <v>0</v>
      </c>
      <c r="V602">
        <f t="shared" si="241"/>
        <v>0</v>
      </c>
      <c r="W602">
        <f t="shared" si="242"/>
        <v>0</v>
      </c>
      <c r="X602">
        <f t="shared" si="243"/>
        <v>0</v>
      </c>
      <c r="AA602">
        <f t="shared" si="244"/>
        <v>0</v>
      </c>
      <c r="AB602" t="e">
        <f t="shared" si="245"/>
        <v>#DIV/0!</v>
      </c>
      <c r="AC602" t="e">
        <f t="shared" si="235"/>
        <v>#DIV/0!</v>
      </c>
      <c r="AE602">
        <f t="shared" si="236"/>
        <v>0</v>
      </c>
      <c r="AF602">
        <f t="shared" si="237"/>
        <v>0</v>
      </c>
    </row>
    <row r="603" spans="14:32" x14ac:dyDescent="0.25">
      <c r="N603">
        <f t="shared" si="238"/>
        <v>0</v>
      </c>
      <c r="R603">
        <f t="shared" si="239"/>
        <v>0</v>
      </c>
      <c r="U603">
        <f t="shared" si="240"/>
        <v>0</v>
      </c>
      <c r="V603">
        <f t="shared" si="241"/>
        <v>0</v>
      </c>
      <c r="W603">
        <f t="shared" si="242"/>
        <v>0</v>
      </c>
      <c r="X603">
        <f t="shared" si="243"/>
        <v>0</v>
      </c>
      <c r="AA603">
        <f t="shared" si="244"/>
        <v>0</v>
      </c>
      <c r="AB603" t="e">
        <f t="shared" si="245"/>
        <v>#DIV/0!</v>
      </c>
      <c r="AC603" t="e">
        <f t="shared" si="235"/>
        <v>#DIV/0!</v>
      </c>
      <c r="AE603">
        <f t="shared" si="236"/>
        <v>0</v>
      </c>
      <c r="AF603">
        <f t="shared" si="237"/>
        <v>0</v>
      </c>
    </row>
    <row r="604" spans="14:32" x14ac:dyDescent="0.25">
      <c r="N604">
        <f t="shared" si="238"/>
        <v>0</v>
      </c>
      <c r="R604">
        <f t="shared" si="239"/>
        <v>0</v>
      </c>
      <c r="U604">
        <f t="shared" si="240"/>
        <v>0</v>
      </c>
      <c r="V604">
        <f t="shared" si="241"/>
        <v>0</v>
      </c>
      <c r="W604">
        <f t="shared" si="242"/>
        <v>0</v>
      </c>
      <c r="X604">
        <f t="shared" si="243"/>
        <v>0</v>
      </c>
      <c r="AA604">
        <f t="shared" si="244"/>
        <v>0</v>
      </c>
      <c r="AB604" t="e">
        <f t="shared" si="245"/>
        <v>#DIV/0!</v>
      </c>
      <c r="AC604" t="e">
        <f t="shared" si="235"/>
        <v>#DIV/0!</v>
      </c>
      <c r="AE604">
        <f t="shared" si="236"/>
        <v>0</v>
      </c>
      <c r="AF604">
        <f t="shared" si="237"/>
        <v>0</v>
      </c>
    </row>
    <row r="605" spans="14:32" x14ac:dyDescent="0.25">
      <c r="N605">
        <f t="shared" si="238"/>
        <v>0</v>
      </c>
      <c r="R605">
        <f t="shared" si="239"/>
        <v>0</v>
      </c>
      <c r="U605">
        <f t="shared" si="240"/>
        <v>0</v>
      </c>
      <c r="V605">
        <f t="shared" si="241"/>
        <v>0</v>
      </c>
      <c r="W605">
        <f t="shared" si="242"/>
        <v>0</v>
      </c>
      <c r="X605">
        <f t="shared" si="243"/>
        <v>0</v>
      </c>
      <c r="AA605">
        <f t="shared" si="244"/>
        <v>0</v>
      </c>
      <c r="AB605" t="e">
        <f t="shared" si="245"/>
        <v>#DIV/0!</v>
      </c>
      <c r="AC605" t="e">
        <f t="shared" si="235"/>
        <v>#DIV/0!</v>
      </c>
      <c r="AE605">
        <f t="shared" si="236"/>
        <v>0</v>
      </c>
      <c r="AF605">
        <f t="shared" si="237"/>
        <v>0</v>
      </c>
    </row>
    <row r="606" spans="14:32" x14ac:dyDescent="0.25">
      <c r="N606">
        <f t="shared" si="238"/>
        <v>0</v>
      </c>
      <c r="R606">
        <f t="shared" si="239"/>
        <v>0</v>
      </c>
      <c r="U606">
        <f t="shared" si="240"/>
        <v>0</v>
      </c>
      <c r="V606">
        <f t="shared" si="241"/>
        <v>0</v>
      </c>
      <c r="W606">
        <f t="shared" si="242"/>
        <v>0</v>
      </c>
      <c r="X606">
        <f t="shared" si="243"/>
        <v>0</v>
      </c>
      <c r="AA606">
        <f t="shared" si="244"/>
        <v>0</v>
      </c>
      <c r="AB606" t="e">
        <f t="shared" si="245"/>
        <v>#DIV/0!</v>
      </c>
      <c r="AC606" t="e">
        <f t="shared" si="235"/>
        <v>#DIV/0!</v>
      </c>
      <c r="AE606">
        <f t="shared" si="236"/>
        <v>0</v>
      </c>
      <c r="AF606">
        <f t="shared" si="237"/>
        <v>0</v>
      </c>
    </row>
    <row r="607" spans="14:32" x14ac:dyDescent="0.25">
      <c r="N607">
        <f t="shared" si="238"/>
        <v>0</v>
      </c>
      <c r="R607">
        <f t="shared" si="239"/>
        <v>0</v>
      </c>
      <c r="U607">
        <f t="shared" si="240"/>
        <v>0</v>
      </c>
      <c r="V607">
        <f t="shared" si="241"/>
        <v>0</v>
      </c>
      <c r="W607">
        <f t="shared" si="242"/>
        <v>0</v>
      </c>
      <c r="X607">
        <f t="shared" si="243"/>
        <v>0</v>
      </c>
      <c r="AA607">
        <f t="shared" si="244"/>
        <v>0</v>
      </c>
      <c r="AB607" t="e">
        <f t="shared" si="245"/>
        <v>#DIV/0!</v>
      </c>
      <c r="AC607" t="e">
        <f t="shared" si="235"/>
        <v>#DIV/0!</v>
      </c>
      <c r="AE607">
        <f t="shared" si="236"/>
        <v>0</v>
      </c>
      <c r="AF607">
        <f t="shared" si="237"/>
        <v>0</v>
      </c>
    </row>
    <row r="608" spans="14:32" x14ac:dyDescent="0.25">
      <c r="N608">
        <f t="shared" si="238"/>
        <v>0</v>
      </c>
      <c r="R608">
        <f t="shared" si="239"/>
        <v>0</v>
      </c>
      <c r="U608">
        <f t="shared" si="240"/>
        <v>0</v>
      </c>
      <c r="V608">
        <f t="shared" si="241"/>
        <v>0</v>
      </c>
      <c r="W608">
        <f t="shared" si="242"/>
        <v>0</v>
      </c>
      <c r="X608">
        <f t="shared" si="243"/>
        <v>0</v>
      </c>
      <c r="AA608">
        <f t="shared" si="244"/>
        <v>0</v>
      </c>
      <c r="AB608" t="e">
        <f t="shared" si="245"/>
        <v>#DIV/0!</v>
      </c>
      <c r="AC608" t="e">
        <f t="shared" si="235"/>
        <v>#DIV/0!</v>
      </c>
      <c r="AE608">
        <f t="shared" si="236"/>
        <v>0</v>
      </c>
      <c r="AF608">
        <f t="shared" si="237"/>
        <v>0</v>
      </c>
    </row>
    <row r="609" spans="14:32" x14ac:dyDescent="0.25">
      <c r="N609">
        <f t="shared" si="238"/>
        <v>0</v>
      </c>
      <c r="R609">
        <f t="shared" si="239"/>
        <v>0</v>
      </c>
      <c r="U609">
        <f t="shared" si="240"/>
        <v>0</v>
      </c>
      <c r="V609">
        <f t="shared" si="241"/>
        <v>0</v>
      </c>
      <c r="W609">
        <f t="shared" si="242"/>
        <v>0</v>
      </c>
      <c r="X609">
        <f t="shared" si="243"/>
        <v>0</v>
      </c>
      <c r="AA609">
        <f t="shared" si="244"/>
        <v>0</v>
      </c>
      <c r="AB609" t="e">
        <f t="shared" si="245"/>
        <v>#DIV/0!</v>
      </c>
      <c r="AC609" t="e">
        <f t="shared" si="235"/>
        <v>#DIV/0!</v>
      </c>
      <c r="AE609">
        <f t="shared" si="236"/>
        <v>0</v>
      </c>
      <c r="AF609">
        <f t="shared" si="237"/>
        <v>0</v>
      </c>
    </row>
    <row r="610" spans="14:32" x14ac:dyDescent="0.25">
      <c r="N610">
        <f t="shared" si="238"/>
        <v>0</v>
      </c>
      <c r="R610">
        <f t="shared" si="239"/>
        <v>0</v>
      </c>
      <c r="U610">
        <f t="shared" si="240"/>
        <v>0</v>
      </c>
      <c r="V610">
        <f t="shared" si="241"/>
        <v>0</v>
      </c>
      <c r="W610">
        <f t="shared" si="242"/>
        <v>0</v>
      </c>
      <c r="X610">
        <f t="shared" si="243"/>
        <v>0</v>
      </c>
      <c r="AA610">
        <f t="shared" si="244"/>
        <v>0</v>
      </c>
      <c r="AB610" t="e">
        <f t="shared" si="245"/>
        <v>#DIV/0!</v>
      </c>
      <c r="AC610" t="e">
        <f t="shared" si="235"/>
        <v>#DIV/0!</v>
      </c>
      <c r="AE610">
        <f t="shared" si="236"/>
        <v>0</v>
      </c>
      <c r="AF610">
        <f t="shared" si="237"/>
        <v>0</v>
      </c>
    </row>
    <row r="611" spans="14:32" x14ac:dyDescent="0.25">
      <c r="N611">
        <f t="shared" si="238"/>
        <v>0</v>
      </c>
      <c r="R611">
        <f t="shared" si="239"/>
        <v>0</v>
      </c>
      <c r="U611">
        <f t="shared" si="240"/>
        <v>0</v>
      </c>
      <c r="V611">
        <f t="shared" si="241"/>
        <v>0</v>
      </c>
      <c r="W611">
        <f t="shared" si="242"/>
        <v>0</v>
      </c>
      <c r="X611">
        <f t="shared" si="243"/>
        <v>0</v>
      </c>
      <c r="AA611">
        <f t="shared" si="244"/>
        <v>0</v>
      </c>
      <c r="AB611" t="e">
        <f t="shared" si="245"/>
        <v>#DIV/0!</v>
      </c>
      <c r="AC611" t="e">
        <f t="shared" si="235"/>
        <v>#DIV/0!</v>
      </c>
      <c r="AE611">
        <f t="shared" si="236"/>
        <v>0</v>
      </c>
      <c r="AF611">
        <f t="shared" si="237"/>
        <v>0</v>
      </c>
    </row>
    <row r="612" spans="14:32" x14ac:dyDescent="0.25">
      <c r="N612">
        <f t="shared" si="238"/>
        <v>0</v>
      </c>
      <c r="R612">
        <f t="shared" si="239"/>
        <v>0</v>
      </c>
      <c r="U612">
        <f t="shared" si="240"/>
        <v>0</v>
      </c>
      <c r="V612">
        <f t="shared" si="241"/>
        <v>0</v>
      </c>
      <c r="W612">
        <f t="shared" si="242"/>
        <v>0</v>
      </c>
      <c r="X612">
        <f t="shared" si="243"/>
        <v>0</v>
      </c>
      <c r="AA612">
        <f t="shared" si="244"/>
        <v>0</v>
      </c>
      <c r="AB612" t="e">
        <f t="shared" si="245"/>
        <v>#DIV/0!</v>
      </c>
      <c r="AC612" t="e">
        <f t="shared" si="235"/>
        <v>#DIV/0!</v>
      </c>
      <c r="AE612">
        <f t="shared" si="236"/>
        <v>0</v>
      </c>
      <c r="AF612">
        <f t="shared" si="237"/>
        <v>0</v>
      </c>
    </row>
    <row r="613" spans="14:32" x14ac:dyDescent="0.25">
      <c r="N613">
        <f t="shared" si="238"/>
        <v>0</v>
      </c>
      <c r="R613">
        <f t="shared" si="239"/>
        <v>0</v>
      </c>
      <c r="U613">
        <f t="shared" si="240"/>
        <v>0</v>
      </c>
      <c r="V613">
        <f t="shared" si="241"/>
        <v>0</v>
      </c>
      <c r="W613">
        <f t="shared" si="242"/>
        <v>0</v>
      </c>
      <c r="X613">
        <f t="shared" si="243"/>
        <v>0</v>
      </c>
      <c r="AA613">
        <f t="shared" si="244"/>
        <v>0</v>
      </c>
      <c r="AB613" t="e">
        <f t="shared" si="245"/>
        <v>#DIV/0!</v>
      </c>
      <c r="AC613" t="e">
        <f t="shared" si="235"/>
        <v>#DIV/0!</v>
      </c>
      <c r="AE613">
        <f t="shared" si="236"/>
        <v>0</v>
      </c>
      <c r="AF613">
        <f t="shared" si="237"/>
        <v>0</v>
      </c>
    </row>
    <row r="614" spans="14:32" x14ac:dyDescent="0.25">
      <c r="N614">
        <f t="shared" si="238"/>
        <v>0</v>
      </c>
      <c r="R614">
        <f t="shared" si="239"/>
        <v>0</v>
      </c>
      <c r="U614">
        <f t="shared" si="240"/>
        <v>0</v>
      </c>
      <c r="V614">
        <f t="shared" si="241"/>
        <v>0</v>
      </c>
      <c r="W614">
        <f t="shared" si="242"/>
        <v>0</v>
      </c>
      <c r="X614">
        <f t="shared" si="243"/>
        <v>0</v>
      </c>
      <c r="AA614">
        <f t="shared" si="244"/>
        <v>0</v>
      </c>
      <c r="AB614" t="e">
        <f t="shared" si="245"/>
        <v>#DIV/0!</v>
      </c>
      <c r="AC614" t="e">
        <f t="shared" ref="AC614:AC677" si="246">(X614-AA614)/E614</f>
        <v>#DIV/0!</v>
      </c>
      <c r="AE614">
        <f t="shared" ref="AE614:AE677" si="247">AA614/12</f>
        <v>0</v>
      </c>
      <c r="AF614">
        <f t="shared" ref="AF614:AF677" si="248">W614-AD614-AE614</f>
        <v>0</v>
      </c>
    </row>
    <row r="615" spans="14:32" x14ac:dyDescent="0.25">
      <c r="N615">
        <f t="shared" ref="N615:N678" si="249">M615*12</f>
        <v>0</v>
      </c>
      <c r="R615">
        <f t="shared" ref="R615:R678" si="250">Q615*12</f>
        <v>0</v>
      </c>
      <c r="U615">
        <f t="shared" ref="U615:U678" si="251">T615*12</f>
        <v>0</v>
      </c>
      <c r="V615">
        <f t="shared" ref="V615:V678" si="252">N615+R615+U615</f>
        <v>0</v>
      </c>
      <c r="W615">
        <f t="shared" ref="W615:W678" si="253">V615/12</f>
        <v>0</v>
      </c>
      <c r="X615">
        <f t="shared" ref="X615:X678" si="254">W615*12</f>
        <v>0</v>
      </c>
      <c r="AA615">
        <f t="shared" ref="AA615:AA678" si="255">Y615+Z615</f>
        <v>0</v>
      </c>
      <c r="AB615" t="e">
        <f t="shared" si="245"/>
        <v>#DIV/0!</v>
      </c>
      <c r="AC615" t="e">
        <f t="shared" si="246"/>
        <v>#DIV/0!</v>
      </c>
      <c r="AE615">
        <f t="shared" si="247"/>
        <v>0</v>
      </c>
      <c r="AF615">
        <f t="shared" si="248"/>
        <v>0</v>
      </c>
    </row>
    <row r="616" spans="14:32" x14ac:dyDescent="0.25">
      <c r="N616">
        <f t="shared" si="249"/>
        <v>0</v>
      </c>
      <c r="R616">
        <f t="shared" si="250"/>
        <v>0</v>
      </c>
      <c r="U616">
        <f t="shared" si="251"/>
        <v>0</v>
      </c>
      <c r="V616">
        <f t="shared" si="252"/>
        <v>0</v>
      </c>
      <c r="W616">
        <f t="shared" si="253"/>
        <v>0</v>
      </c>
      <c r="X616">
        <f t="shared" si="254"/>
        <v>0</v>
      </c>
      <c r="AA616">
        <f t="shared" si="255"/>
        <v>0</v>
      </c>
      <c r="AB616" t="e">
        <f t="shared" si="245"/>
        <v>#DIV/0!</v>
      </c>
      <c r="AC616" t="e">
        <f t="shared" si="246"/>
        <v>#DIV/0!</v>
      </c>
      <c r="AE616">
        <f t="shared" si="247"/>
        <v>0</v>
      </c>
      <c r="AF616">
        <f t="shared" si="248"/>
        <v>0</v>
      </c>
    </row>
    <row r="617" spans="14:32" x14ac:dyDescent="0.25">
      <c r="N617">
        <f t="shared" si="249"/>
        <v>0</v>
      </c>
      <c r="R617">
        <f t="shared" si="250"/>
        <v>0</v>
      </c>
      <c r="U617">
        <f t="shared" si="251"/>
        <v>0</v>
      </c>
      <c r="V617">
        <f t="shared" si="252"/>
        <v>0</v>
      </c>
      <c r="W617">
        <f t="shared" si="253"/>
        <v>0</v>
      </c>
      <c r="X617">
        <f t="shared" si="254"/>
        <v>0</v>
      </c>
      <c r="AA617">
        <f t="shared" si="255"/>
        <v>0</v>
      </c>
      <c r="AB617" t="e">
        <f t="shared" si="245"/>
        <v>#DIV/0!</v>
      </c>
      <c r="AC617" t="e">
        <f t="shared" si="246"/>
        <v>#DIV/0!</v>
      </c>
      <c r="AE617">
        <f t="shared" si="247"/>
        <v>0</v>
      </c>
      <c r="AF617">
        <f t="shared" si="248"/>
        <v>0</v>
      </c>
    </row>
    <row r="618" spans="14:32" x14ac:dyDescent="0.25">
      <c r="N618">
        <f t="shared" si="249"/>
        <v>0</v>
      </c>
      <c r="R618">
        <f t="shared" si="250"/>
        <v>0</v>
      </c>
      <c r="U618">
        <f t="shared" si="251"/>
        <v>0</v>
      </c>
      <c r="V618">
        <f t="shared" si="252"/>
        <v>0</v>
      </c>
      <c r="W618">
        <f t="shared" si="253"/>
        <v>0</v>
      </c>
      <c r="X618">
        <f t="shared" si="254"/>
        <v>0</v>
      </c>
      <c r="AA618">
        <f t="shared" si="255"/>
        <v>0</v>
      </c>
      <c r="AB618" t="e">
        <f t="shared" si="245"/>
        <v>#DIV/0!</v>
      </c>
      <c r="AC618" t="e">
        <f t="shared" si="246"/>
        <v>#DIV/0!</v>
      </c>
      <c r="AE618">
        <f t="shared" si="247"/>
        <v>0</v>
      </c>
      <c r="AF618">
        <f t="shared" si="248"/>
        <v>0</v>
      </c>
    </row>
    <row r="619" spans="14:32" x14ac:dyDescent="0.25">
      <c r="N619">
        <f t="shared" si="249"/>
        <v>0</v>
      </c>
      <c r="R619">
        <f t="shared" si="250"/>
        <v>0</v>
      </c>
      <c r="U619">
        <f t="shared" si="251"/>
        <v>0</v>
      </c>
      <c r="V619">
        <f t="shared" si="252"/>
        <v>0</v>
      </c>
      <c r="W619">
        <f t="shared" si="253"/>
        <v>0</v>
      </c>
      <c r="X619">
        <f t="shared" si="254"/>
        <v>0</v>
      </c>
      <c r="AA619">
        <f t="shared" si="255"/>
        <v>0</v>
      </c>
      <c r="AB619" t="e">
        <f t="shared" si="245"/>
        <v>#DIV/0!</v>
      </c>
      <c r="AC619" t="e">
        <f t="shared" si="246"/>
        <v>#DIV/0!</v>
      </c>
      <c r="AE619">
        <f t="shared" si="247"/>
        <v>0</v>
      </c>
      <c r="AF619">
        <f t="shared" si="248"/>
        <v>0</v>
      </c>
    </row>
    <row r="620" spans="14:32" x14ac:dyDescent="0.25">
      <c r="N620">
        <f t="shared" si="249"/>
        <v>0</v>
      </c>
      <c r="R620">
        <f t="shared" si="250"/>
        <v>0</v>
      </c>
      <c r="U620">
        <f t="shared" si="251"/>
        <v>0</v>
      </c>
      <c r="V620">
        <f t="shared" si="252"/>
        <v>0</v>
      </c>
      <c r="W620">
        <f t="shared" si="253"/>
        <v>0</v>
      </c>
      <c r="X620">
        <f t="shared" si="254"/>
        <v>0</v>
      </c>
      <c r="AA620">
        <f t="shared" si="255"/>
        <v>0</v>
      </c>
      <c r="AB620" t="e">
        <f t="shared" si="245"/>
        <v>#DIV/0!</v>
      </c>
      <c r="AC620" t="e">
        <f t="shared" si="246"/>
        <v>#DIV/0!</v>
      </c>
      <c r="AE620">
        <f t="shared" si="247"/>
        <v>0</v>
      </c>
      <c r="AF620">
        <f t="shared" si="248"/>
        <v>0</v>
      </c>
    </row>
    <row r="621" spans="14:32" x14ac:dyDescent="0.25">
      <c r="N621">
        <f t="shared" si="249"/>
        <v>0</v>
      </c>
      <c r="R621">
        <f t="shared" si="250"/>
        <v>0</v>
      </c>
      <c r="U621">
        <f t="shared" si="251"/>
        <v>0</v>
      </c>
      <c r="V621">
        <f t="shared" si="252"/>
        <v>0</v>
      </c>
      <c r="W621">
        <f t="shared" si="253"/>
        <v>0</v>
      </c>
      <c r="X621">
        <f t="shared" si="254"/>
        <v>0</v>
      </c>
      <c r="AA621">
        <f t="shared" si="255"/>
        <v>0</v>
      </c>
      <c r="AB621" t="e">
        <f t="shared" si="245"/>
        <v>#DIV/0!</v>
      </c>
      <c r="AC621" t="e">
        <f t="shared" si="246"/>
        <v>#DIV/0!</v>
      </c>
      <c r="AE621">
        <f t="shared" si="247"/>
        <v>0</v>
      </c>
      <c r="AF621">
        <f t="shared" si="248"/>
        <v>0</v>
      </c>
    </row>
    <row r="622" spans="14:32" x14ac:dyDescent="0.25">
      <c r="N622">
        <f t="shared" si="249"/>
        <v>0</v>
      </c>
      <c r="R622">
        <f t="shared" si="250"/>
        <v>0</v>
      </c>
      <c r="U622">
        <f t="shared" si="251"/>
        <v>0</v>
      </c>
      <c r="V622">
        <f t="shared" si="252"/>
        <v>0</v>
      </c>
      <c r="W622">
        <f t="shared" si="253"/>
        <v>0</v>
      </c>
      <c r="X622">
        <f t="shared" si="254"/>
        <v>0</v>
      </c>
      <c r="AA622">
        <f t="shared" si="255"/>
        <v>0</v>
      </c>
      <c r="AB622" t="e">
        <f t="shared" si="245"/>
        <v>#DIV/0!</v>
      </c>
      <c r="AC622" t="e">
        <f t="shared" si="246"/>
        <v>#DIV/0!</v>
      </c>
      <c r="AE622">
        <f t="shared" si="247"/>
        <v>0</v>
      </c>
      <c r="AF622">
        <f t="shared" si="248"/>
        <v>0</v>
      </c>
    </row>
    <row r="623" spans="14:32" x14ac:dyDescent="0.25">
      <c r="N623">
        <f t="shared" si="249"/>
        <v>0</v>
      </c>
      <c r="R623">
        <f t="shared" si="250"/>
        <v>0</v>
      </c>
      <c r="U623">
        <f t="shared" si="251"/>
        <v>0</v>
      </c>
      <c r="V623">
        <f t="shared" si="252"/>
        <v>0</v>
      </c>
      <c r="W623">
        <f t="shared" si="253"/>
        <v>0</v>
      </c>
      <c r="X623">
        <f t="shared" si="254"/>
        <v>0</v>
      </c>
      <c r="AA623">
        <f t="shared" si="255"/>
        <v>0</v>
      </c>
      <c r="AB623" t="e">
        <f t="shared" si="245"/>
        <v>#DIV/0!</v>
      </c>
      <c r="AC623" t="e">
        <f t="shared" si="246"/>
        <v>#DIV/0!</v>
      </c>
      <c r="AE623">
        <f t="shared" si="247"/>
        <v>0</v>
      </c>
      <c r="AF623">
        <f t="shared" si="248"/>
        <v>0</v>
      </c>
    </row>
    <row r="624" spans="14:32" x14ac:dyDescent="0.25">
      <c r="N624">
        <f t="shared" si="249"/>
        <v>0</v>
      </c>
      <c r="R624">
        <f t="shared" si="250"/>
        <v>0</v>
      </c>
      <c r="U624">
        <f t="shared" si="251"/>
        <v>0</v>
      </c>
      <c r="V624">
        <f t="shared" si="252"/>
        <v>0</v>
      </c>
      <c r="W624">
        <f t="shared" si="253"/>
        <v>0</v>
      </c>
      <c r="X624">
        <f t="shared" si="254"/>
        <v>0</v>
      </c>
      <c r="AA624">
        <f t="shared" si="255"/>
        <v>0</v>
      </c>
      <c r="AB624" t="e">
        <f t="shared" si="245"/>
        <v>#DIV/0!</v>
      </c>
      <c r="AC624" t="e">
        <f t="shared" si="246"/>
        <v>#DIV/0!</v>
      </c>
      <c r="AE624">
        <f t="shared" si="247"/>
        <v>0</v>
      </c>
      <c r="AF624">
        <f t="shared" si="248"/>
        <v>0</v>
      </c>
    </row>
    <row r="625" spans="14:32" x14ac:dyDescent="0.25">
      <c r="N625">
        <f t="shared" si="249"/>
        <v>0</v>
      </c>
      <c r="R625">
        <f t="shared" si="250"/>
        <v>0</v>
      </c>
      <c r="U625">
        <f t="shared" si="251"/>
        <v>0</v>
      </c>
      <c r="V625">
        <f t="shared" si="252"/>
        <v>0</v>
      </c>
      <c r="W625">
        <f t="shared" si="253"/>
        <v>0</v>
      </c>
      <c r="X625">
        <f t="shared" si="254"/>
        <v>0</v>
      </c>
      <c r="AA625">
        <f t="shared" si="255"/>
        <v>0</v>
      </c>
      <c r="AB625" t="e">
        <f t="shared" si="245"/>
        <v>#DIV/0!</v>
      </c>
      <c r="AC625" t="e">
        <f t="shared" si="246"/>
        <v>#DIV/0!</v>
      </c>
      <c r="AE625">
        <f t="shared" si="247"/>
        <v>0</v>
      </c>
      <c r="AF625">
        <f t="shared" si="248"/>
        <v>0</v>
      </c>
    </row>
    <row r="626" spans="14:32" x14ac:dyDescent="0.25">
      <c r="N626">
        <f t="shared" si="249"/>
        <v>0</v>
      </c>
      <c r="R626">
        <f t="shared" si="250"/>
        <v>0</v>
      </c>
      <c r="U626">
        <f t="shared" si="251"/>
        <v>0</v>
      </c>
      <c r="V626">
        <f t="shared" si="252"/>
        <v>0</v>
      </c>
      <c r="W626">
        <f t="shared" si="253"/>
        <v>0</v>
      </c>
      <c r="X626">
        <f t="shared" si="254"/>
        <v>0</v>
      </c>
      <c r="AA626">
        <f t="shared" si="255"/>
        <v>0</v>
      </c>
      <c r="AB626" t="e">
        <f t="shared" si="245"/>
        <v>#DIV/0!</v>
      </c>
      <c r="AC626" t="e">
        <f t="shared" si="246"/>
        <v>#DIV/0!</v>
      </c>
      <c r="AE626">
        <f t="shared" si="247"/>
        <v>0</v>
      </c>
      <c r="AF626">
        <f t="shared" si="248"/>
        <v>0</v>
      </c>
    </row>
    <row r="627" spans="14:32" x14ac:dyDescent="0.25">
      <c r="N627">
        <f t="shared" si="249"/>
        <v>0</v>
      </c>
      <c r="R627">
        <f t="shared" si="250"/>
        <v>0</v>
      </c>
      <c r="U627">
        <f t="shared" si="251"/>
        <v>0</v>
      </c>
      <c r="V627">
        <f t="shared" si="252"/>
        <v>0</v>
      </c>
      <c r="W627">
        <f t="shared" si="253"/>
        <v>0</v>
      </c>
      <c r="X627">
        <f t="shared" si="254"/>
        <v>0</v>
      </c>
      <c r="AA627">
        <f t="shared" si="255"/>
        <v>0</v>
      </c>
      <c r="AB627" t="e">
        <f t="shared" si="245"/>
        <v>#DIV/0!</v>
      </c>
      <c r="AC627" t="e">
        <f t="shared" si="246"/>
        <v>#DIV/0!</v>
      </c>
      <c r="AE627">
        <f t="shared" si="247"/>
        <v>0</v>
      </c>
      <c r="AF627">
        <f t="shared" si="248"/>
        <v>0</v>
      </c>
    </row>
    <row r="628" spans="14:32" x14ac:dyDescent="0.25">
      <c r="N628">
        <f t="shared" si="249"/>
        <v>0</v>
      </c>
      <c r="R628">
        <f t="shared" si="250"/>
        <v>0</v>
      </c>
      <c r="U628">
        <f t="shared" si="251"/>
        <v>0</v>
      </c>
      <c r="V628">
        <f t="shared" si="252"/>
        <v>0</v>
      </c>
      <c r="W628">
        <f t="shared" si="253"/>
        <v>0</v>
      </c>
      <c r="X628">
        <f t="shared" si="254"/>
        <v>0</v>
      </c>
      <c r="AA628">
        <f t="shared" si="255"/>
        <v>0</v>
      </c>
      <c r="AB628" t="e">
        <f t="shared" si="245"/>
        <v>#DIV/0!</v>
      </c>
      <c r="AC628" t="e">
        <f t="shared" si="246"/>
        <v>#DIV/0!</v>
      </c>
      <c r="AE628">
        <f t="shared" si="247"/>
        <v>0</v>
      </c>
      <c r="AF628">
        <f t="shared" si="248"/>
        <v>0</v>
      </c>
    </row>
    <row r="629" spans="14:32" x14ac:dyDescent="0.25">
      <c r="N629">
        <f t="shared" si="249"/>
        <v>0</v>
      </c>
      <c r="R629">
        <f t="shared" si="250"/>
        <v>0</v>
      </c>
      <c r="U629">
        <f t="shared" si="251"/>
        <v>0</v>
      </c>
      <c r="V629">
        <f t="shared" si="252"/>
        <v>0</v>
      </c>
      <c r="W629">
        <f t="shared" si="253"/>
        <v>0</v>
      </c>
      <c r="X629">
        <f t="shared" si="254"/>
        <v>0</v>
      </c>
      <c r="AA629">
        <f t="shared" si="255"/>
        <v>0</v>
      </c>
      <c r="AB629" t="e">
        <f t="shared" si="245"/>
        <v>#DIV/0!</v>
      </c>
      <c r="AC629" t="e">
        <f t="shared" si="246"/>
        <v>#DIV/0!</v>
      </c>
      <c r="AE629">
        <f t="shared" si="247"/>
        <v>0</v>
      </c>
      <c r="AF629">
        <f t="shared" si="248"/>
        <v>0</v>
      </c>
    </row>
    <row r="630" spans="14:32" x14ac:dyDescent="0.25">
      <c r="N630">
        <f t="shared" si="249"/>
        <v>0</v>
      </c>
      <c r="R630">
        <f t="shared" si="250"/>
        <v>0</v>
      </c>
      <c r="U630">
        <f t="shared" si="251"/>
        <v>0</v>
      </c>
      <c r="V630">
        <f t="shared" si="252"/>
        <v>0</v>
      </c>
      <c r="W630">
        <f t="shared" si="253"/>
        <v>0</v>
      </c>
      <c r="X630">
        <f t="shared" si="254"/>
        <v>0</v>
      </c>
      <c r="AA630">
        <f t="shared" si="255"/>
        <v>0</v>
      </c>
      <c r="AB630" t="e">
        <f t="shared" si="245"/>
        <v>#DIV/0!</v>
      </c>
      <c r="AC630" t="e">
        <f t="shared" si="246"/>
        <v>#DIV/0!</v>
      </c>
      <c r="AE630">
        <f t="shared" si="247"/>
        <v>0</v>
      </c>
      <c r="AF630">
        <f t="shared" si="248"/>
        <v>0</v>
      </c>
    </row>
    <row r="631" spans="14:32" x14ac:dyDescent="0.25">
      <c r="N631">
        <f t="shared" si="249"/>
        <v>0</v>
      </c>
      <c r="R631">
        <f t="shared" si="250"/>
        <v>0</v>
      </c>
      <c r="U631">
        <f t="shared" si="251"/>
        <v>0</v>
      </c>
      <c r="V631">
        <f t="shared" si="252"/>
        <v>0</v>
      </c>
      <c r="W631">
        <f t="shared" si="253"/>
        <v>0</v>
      </c>
      <c r="X631">
        <f t="shared" si="254"/>
        <v>0</v>
      </c>
      <c r="AA631">
        <f t="shared" si="255"/>
        <v>0</v>
      </c>
      <c r="AB631" t="e">
        <f t="shared" si="245"/>
        <v>#DIV/0!</v>
      </c>
      <c r="AC631" t="e">
        <f t="shared" si="246"/>
        <v>#DIV/0!</v>
      </c>
      <c r="AE631">
        <f t="shared" si="247"/>
        <v>0</v>
      </c>
      <c r="AF631">
        <f t="shared" si="248"/>
        <v>0</v>
      </c>
    </row>
    <row r="632" spans="14:32" x14ac:dyDescent="0.25">
      <c r="N632">
        <f t="shared" si="249"/>
        <v>0</v>
      </c>
      <c r="R632">
        <f t="shared" si="250"/>
        <v>0</v>
      </c>
      <c r="U632">
        <f t="shared" si="251"/>
        <v>0</v>
      </c>
      <c r="V632">
        <f t="shared" si="252"/>
        <v>0</v>
      </c>
      <c r="W632">
        <f t="shared" si="253"/>
        <v>0</v>
      </c>
      <c r="X632">
        <f t="shared" si="254"/>
        <v>0</v>
      </c>
      <c r="AA632">
        <f t="shared" si="255"/>
        <v>0</v>
      </c>
      <c r="AB632" t="e">
        <f t="shared" si="245"/>
        <v>#DIV/0!</v>
      </c>
      <c r="AC632" t="e">
        <f t="shared" si="246"/>
        <v>#DIV/0!</v>
      </c>
      <c r="AE632">
        <f t="shared" si="247"/>
        <v>0</v>
      </c>
      <c r="AF632">
        <f t="shared" si="248"/>
        <v>0</v>
      </c>
    </row>
    <row r="633" spans="14:32" x14ac:dyDescent="0.25">
      <c r="N633">
        <f t="shared" si="249"/>
        <v>0</v>
      </c>
      <c r="R633">
        <f t="shared" si="250"/>
        <v>0</v>
      </c>
      <c r="U633">
        <f t="shared" si="251"/>
        <v>0</v>
      </c>
      <c r="V633">
        <f t="shared" si="252"/>
        <v>0</v>
      </c>
      <c r="W633">
        <f t="shared" si="253"/>
        <v>0</v>
      </c>
      <c r="X633">
        <f t="shared" si="254"/>
        <v>0</v>
      </c>
      <c r="AA633">
        <f t="shared" si="255"/>
        <v>0</v>
      </c>
      <c r="AB633" t="e">
        <f t="shared" si="245"/>
        <v>#DIV/0!</v>
      </c>
      <c r="AC633" t="e">
        <f t="shared" si="246"/>
        <v>#DIV/0!</v>
      </c>
      <c r="AE633">
        <f t="shared" si="247"/>
        <v>0</v>
      </c>
      <c r="AF633">
        <f t="shared" si="248"/>
        <v>0</v>
      </c>
    </row>
    <row r="634" spans="14:32" x14ac:dyDescent="0.25">
      <c r="N634">
        <f t="shared" si="249"/>
        <v>0</v>
      </c>
      <c r="R634">
        <f t="shared" si="250"/>
        <v>0</v>
      </c>
      <c r="U634">
        <f t="shared" si="251"/>
        <v>0</v>
      </c>
      <c r="V634">
        <f t="shared" si="252"/>
        <v>0</v>
      </c>
      <c r="W634">
        <f t="shared" si="253"/>
        <v>0</v>
      </c>
      <c r="X634">
        <f t="shared" si="254"/>
        <v>0</v>
      </c>
      <c r="AA634">
        <f t="shared" si="255"/>
        <v>0</v>
      </c>
      <c r="AB634" t="e">
        <f t="shared" si="245"/>
        <v>#DIV/0!</v>
      </c>
      <c r="AC634" t="e">
        <f t="shared" si="246"/>
        <v>#DIV/0!</v>
      </c>
      <c r="AE634">
        <f t="shared" si="247"/>
        <v>0</v>
      </c>
      <c r="AF634">
        <f t="shared" si="248"/>
        <v>0</v>
      </c>
    </row>
    <row r="635" spans="14:32" x14ac:dyDescent="0.25">
      <c r="N635">
        <f t="shared" si="249"/>
        <v>0</v>
      </c>
      <c r="R635">
        <f t="shared" si="250"/>
        <v>0</v>
      </c>
      <c r="U635">
        <f t="shared" si="251"/>
        <v>0</v>
      </c>
      <c r="V635">
        <f t="shared" si="252"/>
        <v>0</v>
      </c>
      <c r="W635">
        <f t="shared" si="253"/>
        <v>0</v>
      </c>
      <c r="X635">
        <f t="shared" si="254"/>
        <v>0</v>
      </c>
      <c r="AA635">
        <f t="shared" si="255"/>
        <v>0</v>
      </c>
      <c r="AB635" t="e">
        <f t="shared" si="245"/>
        <v>#DIV/0!</v>
      </c>
      <c r="AC635" t="e">
        <f t="shared" si="246"/>
        <v>#DIV/0!</v>
      </c>
      <c r="AE635">
        <f t="shared" si="247"/>
        <v>0</v>
      </c>
      <c r="AF635">
        <f t="shared" si="248"/>
        <v>0</v>
      </c>
    </row>
    <row r="636" spans="14:32" x14ac:dyDescent="0.25">
      <c r="N636">
        <f t="shared" si="249"/>
        <v>0</v>
      </c>
      <c r="R636">
        <f t="shared" si="250"/>
        <v>0</v>
      </c>
      <c r="U636">
        <f t="shared" si="251"/>
        <v>0</v>
      </c>
      <c r="V636">
        <f t="shared" si="252"/>
        <v>0</v>
      </c>
      <c r="W636">
        <f t="shared" si="253"/>
        <v>0</v>
      </c>
      <c r="X636">
        <f t="shared" si="254"/>
        <v>0</v>
      </c>
      <c r="AA636">
        <f t="shared" si="255"/>
        <v>0</v>
      </c>
      <c r="AB636" t="e">
        <f t="shared" si="245"/>
        <v>#DIV/0!</v>
      </c>
      <c r="AC636" t="e">
        <f t="shared" si="246"/>
        <v>#DIV/0!</v>
      </c>
      <c r="AE636">
        <f t="shared" si="247"/>
        <v>0</v>
      </c>
      <c r="AF636">
        <f t="shared" si="248"/>
        <v>0</v>
      </c>
    </row>
    <row r="637" spans="14:32" x14ac:dyDescent="0.25">
      <c r="N637">
        <f t="shared" si="249"/>
        <v>0</v>
      </c>
      <c r="R637">
        <f t="shared" si="250"/>
        <v>0</v>
      </c>
      <c r="U637">
        <f t="shared" si="251"/>
        <v>0</v>
      </c>
      <c r="V637">
        <f t="shared" si="252"/>
        <v>0</v>
      </c>
      <c r="W637">
        <f t="shared" si="253"/>
        <v>0</v>
      </c>
      <c r="X637">
        <f t="shared" si="254"/>
        <v>0</v>
      </c>
      <c r="AA637">
        <f t="shared" si="255"/>
        <v>0</v>
      </c>
      <c r="AB637" t="e">
        <f t="shared" si="245"/>
        <v>#DIV/0!</v>
      </c>
      <c r="AC637" t="e">
        <f t="shared" si="246"/>
        <v>#DIV/0!</v>
      </c>
      <c r="AE637">
        <f t="shared" si="247"/>
        <v>0</v>
      </c>
      <c r="AF637">
        <f t="shared" si="248"/>
        <v>0</v>
      </c>
    </row>
    <row r="638" spans="14:32" x14ac:dyDescent="0.25">
      <c r="N638">
        <f t="shared" si="249"/>
        <v>0</v>
      </c>
      <c r="R638">
        <f t="shared" si="250"/>
        <v>0</v>
      </c>
      <c r="U638">
        <f t="shared" si="251"/>
        <v>0</v>
      </c>
      <c r="V638">
        <f t="shared" si="252"/>
        <v>0</v>
      </c>
      <c r="W638">
        <f t="shared" si="253"/>
        <v>0</v>
      </c>
      <c r="X638">
        <f t="shared" si="254"/>
        <v>0</v>
      </c>
      <c r="AA638">
        <f t="shared" si="255"/>
        <v>0</v>
      </c>
      <c r="AB638" t="e">
        <f t="shared" si="245"/>
        <v>#DIV/0!</v>
      </c>
      <c r="AC638" t="e">
        <f t="shared" si="246"/>
        <v>#DIV/0!</v>
      </c>
      <c r="AE638">
        <f t="shared" si="247"/>
        <v>0</v>
      </c>
      <c r="AF638">
        <f t="shared" si="248"/>
        <v>0</v>
      </c>
    </row>
    <row r="639" spans="14:32" x14ac:dyDescent="0.25">
      <c r="N639">
        <f t="shared" si="249"/>
        <v>0</v>
      </c>
      <c r="R639">
        <f t="shared" si="250"/>
        <v>0</v>
      </c>
      <c r="U639">
        <f t="shared" si="251"/>
        <v>0</v>
      </c>
      <c r="V639">
        <f t="shared" si="252"/>
        <v>0</v>
      </c>
      <c r="W639">
        <f t="shared" si="253"/>
        <v>0</v>
      </c>
      <c r="X639">
        <f t="shared" si="254"/>
        <v>0</v>
      </c>
      <c r="AA639">
        <f t="shared" si="255"/>
        <v>0</v>
      </c>
      <c r="AB639" t="e">
        <f t="shared" si="245"/>
        <v>#DIV/0!</v>
      </c>
      <c r="AC639" t="e">
        <f t="shared" si="246"/>
        <v>#DIV/0!</v>
      </c>
      <c r="AE639">
        <f t="shared" si="247"/>
        <v>0</v>
      </c>
      <c r="AF639">
        <f t="shared" si="248"/>
        <v>0</v>
      </c>
    </row>
    <row r="640" spans="14:32" x14ac:dyDescent="0.25">
      <c r="N640">
        <f t="shared" si="249"/>
        <v>0</v>
      </c>
      <c r="R640">
        <f t="shared" si="250"/>
        <v>0</v>
      </c>
      <c r="U640">
        <f t="shared" si="251"/>
        <v>0</v>
      </c>
      <c r="V640">
        <f t="shared" si="252"/>
        <v>0</v>
      </c>
      <c r="W640">
        <f t="shared" si="253"/>
        <v>0</v>
      </c>
      <c r="X640">
        <f t="shared" si="254"/>
        <v>0</v>
      </c>
      <c r="AA640">
        <f t="shared" si="255"/>
        <v>0</v>
      </c>
      <c r="AB640" t="e">
        <f t="shared" si="245"/>
        <v>#DIV/0!</v>
      </c>
      <c r="AC640" t="e">
        <f t="shared" si="246"/>
        <v>#DIV/0!</v>
      </c>
      <c r="AE640">
        <f t="shared" si="247"/>
        <v>0</v>
      </c>
      <c r="AF640">
        <f t="shared" si="248"/>
        <v>0</v>
      </c>
    </row>
    <row r="641" spans="14:32" x14ac:dyDescent="0.25">
      <c r="N641">
        <f t="shared" si="249"/>
        <v>0</v>
      </c>
      <c r="R641">
        <f t="shared" si="250"/>
        <v>0</v>
      </c>
      <c r="U641">
        <f t="shared" si="251"/>
        <v>0</v>
      </c>
      <c r="V641">
        <f t="shared" si="252"/>
        <v>0</v>
      </c>
      <c r="W641">
        <f t="shared" si="253"/>
        <v>0</v>
      </c>
      <c r="X641">
        <f t="shared" si="254"/>
        <v>0</v>
      </c>
      <c r="AA641">
        <f t="shared" si="255"/>
        <v>0</v>
      </c>
      <c r="AB641" t="e">
        <f t="shared" si="245"/>
        <v>#DIV/0!</v>
      </c>
      <c r="AC641" t="e">
        <f t="shared" si="246"/>
        <v>#DIV/0!</v>
      </c>
      <c r="AE641">
        <f t="shared" si="247"/>
        <v>0</v>
      </c>
      <c r="AF641">
        <f t="shared" si="248"/>
        <v>0</v>
      </c>
    </row>
    <row r="642" spans="14:32" x14ac:dyDescent="0.25">
      <c r="N642">
        <f t="shared" si="249"/>
        <v>0</v>
      </c>
      <c r="R642">
        <f t="shared" si="250"/>
        <v>0</v>
      </c>
      <c r="U642">
        <f t="shared" si="251"/>
        <v>0</v>
      </c>
      <c r="V642">
        <f t="shared" si="252"/>
        <v>0</v>
      </c>
      <c r="W642">
        <f t="shared" si="253"/>
        <v>0</v>
      </c>
      <c r="X642">
        <f t="shared" si="254"/>
        <v>0</v>
      </c>
      <c r="AA642">
        <f t="shared" si="255"/>
        <v>0</v>
      </c>
      <c r="AB642" t="e">
        <f t="shared" si="245"/>
        <v>#DIV/0!</v>
      </c>
      <c r="AC642" t="e">
        <f t="shared" si="246"/>
        <v>#DIV/0!</v>
      </c>
      <c r="AE642">
        <f t="shared" si="247"/>
        <v>0</v>
      </c>
      <c r="AF642">
        <f t="shared" si="248"/>
        <v>0</v>
      </c>
    </row>
    <row r="643" spans="14:32" x14ac:dyDescent="0.25">
      <c r="N643">
        <f t="shared" si="249"/>
        <v>0</v>
      </c>
      <c r="R643">
        <f t="shared" si="250"/>
        <v>0</v>
      </c>
      <c r="U643">
        <f t="shared" si="251"/>
        <v>0</v>
      </c>
      <c r="V643">
        <f t="shared" si="252"/>
        <v>0</v>
      </c>
      <c r="W643">
        <f t="shared" si="253"/>
        <v>0</v>
      </c>
      <c r="X643">
        <f t="shared" si="254"/>
        <v>0</v>
      </c>
      <c r="AA643">
        <f t="shared" si="255"/>
        <v>0</v>
      </c>
      <c r="AB643" t="e">
        <f t="shared" si="245"/>
        <v>#DIV/0!</v>
      </c>
      <c r="AC643" t="e">
        <f t="shared" si="246"/>
        <v>#DIV/0!</v>
      </c>
      <c r="AE643">
        <f t="shared" si="247"/>
        <v>0</v>
      </c>
      <c r="AF643">
        <f t="shared" si="248"/>
        <v>0</v>
      </c>
    </row>
    <row r="644" spans="14:32" x14ac:dyDescent="0.25">
      <c r="N644">
        <f t="shared" si="249"/>
        <v>0</v>
      </c>
      <c r="R644">
        <f t="shared" si="250"/>
        <v>0</v>
      </c>
      <c r="U644">
        <f t="shared" si="251"/>
        <v>0</v>
      </c>
      <c r="V644">
        <f t="shared" si="252"/>
        <v>0</v>
      </c>
      <c r="W644">
        <f t="shared" si="253"/>
        <v>0</v>
      </c>
      <c r="X644">
        <f t="shared" si="254"/>
        <v>0</v>
      </c>
      <c r="AA644">
        <f t="shared" si="255"/>
        <v>0</v>
      </c>
      <c r="AB644" t="e">
        <f t="shared" si="245"/>
        <v>#DIV/0!</v>
      </c>
      <c r="AC644" t="e">
        <f t="shared" si="246"/>
        <v>#DIV/0!</v>
      </c>
      <c r="AE644">
        <f t="shared" si="247"/>
        <v>0</v>
      </c>
      <c r="AF644">
        <f t="shared" si="248"/>
        <v>0</v>
      </c>
    </row>
    <row r="645" spans="14:32" x14ac:dyDescent="0.25">
      <c r="N645">
        <f t="shared" si="249"/>
        <v>0</v>
      </c>
      <c r="R645">
        <f t="shared" si="250"/>
        <v>0</v>
      </c>
      <c r="U645">
        <f t="shared" si="251"/>
        <v>0</v>
      </c>
      <c r="V645">
        <f t="shared" si="252"/>
        <v>0</v>
      </c>
      <c r="W645">
        <f t="shared" si="253"/>
        <v>0</v>
      </c>
      <c r="X645">
        <f t="shared" si="254"/>
        <v>0</v>
      </c>
      <c r="AA645">
        <f t="shared" si="255"/>
        <v>0</v>
      </c>
      <c r="AB645" t="e">
        <f t="shared" si="245"/>
        <v>#DIV/0!</v>
      </c>
      <c r="AC645" t="e">
        <f t="shared" si="246"/>
        <v>#DIV/0!</v>
      </c>
      <c r="AE645">
        <f t="shared" si="247"/>
        <v>0</v>
      </c>
      <c r="AF645">
        <f t="shared" si="248"/>
        <v>0</v>
      </c>
    </row>
    <row r="646" spans="14:32" x14ac:dyDescent="0.25">
      <c r="N646">
        <f t="shared" si="249"/>
        <v>0</v>
      </c>
      <c r="R646">
        <f t="shared" si="250"/>
        <v>0</v>
      </c>
      <c r="U646">
        <f t="shared" si="251"/>
        <v>0</v>
      </c>
      <c r="V646">
        <f t="shared" si="252"/>
        <v>0</v>
      </c>
      <c r="W646">
        <f t="shared" si="253"/>
        <v>0</v>
      </c>
      <c r="X646">
        <f t="shared" si="254"/>
        <v>0</v>
      </c>
      <c r="AA646">
        <f t="shared" si="255"/>
        <v>0</v>
      </c>
      <c r="AB646" t="e">
        <f t="shared" si="245"/>
        <v>#DIV/0!</v>
      </c>
      <c r="AC646" t="e">
        <f t="shared" si="246"/>
        <v>#DIV/0!</v>
      </c>
      <c r="AE646">
        <f t="shared" si="247"/>
        <v>0</v>
      </c>
      <c r="AF646">
        <f t="shared" si="248"/>
        <v>0</v>
      </c>
    </row>
    <row r="647" spans="14:32" x14ac:dyDescent="0.25">
      <c r="N647">
        <f t="shared" si="249"/>
        <v>0</v>
      </c>
      <c r="R647">
        <f t="shared" si="250"/>
        <v>0</v>
      </c>
      <c r="U647">
        <f t="shared" si="251"/>
        <v>0</v>
      </c>
      <c r="V647">
        <f t="shared" si="252"/>
        <v>0</v>
      </c>
      <c r="W647">
        <f t="shared" si="253"/>
        <v>0</v>
      </c>
      <c r="X647">
        <f t="shared" si="254"/>
        <v>0</v>
      </c>
      <c r="AA647">
        <f t="shared" si="255"/>
        <v>0</v>
      </c>
      <c r="AB647" t="e">
        <f t="shared" si="245"/>
        <v>#DIV/0!</v>
      </c>
      <c r="AC647" t="e">
        <f t="shared" si="246"/>
        <v>#DIV/0!</v>
      </c>
      <c r="AE647">
        <f t="shared" si="247"/>
        <v>0</v>
      </c>
      <c r="AF647">
        <f t="shared" si="248"/>
        <v>0</v>
      </c>
    </row>
    <row r="648" spans="14:32" x14ac:dyDescent="0.25">
      <c r="N648">
        <f t="shared" si="249"/>
        <v>0</v>
      </c>
      <c r="R648">
        <f t="shared" si="250"/>
        <v>0</v>
      </c>
      <c r="U648">
        <f t="shared" si="251"/>
        <v>0</v>
      </c>
      <c r="V648">
        <f t="shared" si="252"/>
        <v>0</v>
      </c>
      <c r="W648">
        <f t="shared" si="253"/>
        <v>0</v>
      </c>
      <c r="X648">
        <f t="shared" si="254"/>
        <v>0</v>
      </c>
      <c r="AA648">
        <f t="shared" si="255"/>
        <v>0</v>
      </c>
      <c r="AB648" t="e">
        <f t="shared" si="245"/>
        <v>#DIV/0!</v>
      </c>
      <c r="AC648" t="e">
        <f t="shared" si="246"/>
        <v>#DIV/0!</v>
      </c>
      <c r="AE648">
        <f t="shared" si="247"/>
        <v>0</v>
      </c>
      <c r="AF648">
        <f t="shared" si="248"/>
        <v>0</v>
      </c>
    </row>
    <row r="649" spans="14:32" x14ac:dyDescent="0.25">
      <c r="N649">
        <f t="shared" si="249"/>
        <v>0</v>
      </c>
      <c r="R649">
        <f t="shared" si="250"/>
        <v>0</v>
      </c>
      <c r="U649">
        <f t="shared" si="251"/>
        <v>0</v>
      </c>
      <c r="V649">
        <f t="shared" si="252"/>
        <v>0</v>
      </c>
      <c r="W649">
        <f t="shared" si="253"/>
        <v>0</v>
      </c>
      <c r="X649">
        <f t="shared" si="254"/>
        <v>0</v>
      </c>
      <c r="AA649">
        <f t="shared" si="255"/>
        <v>0</v>
      </c>
      <c r="AB649" t="e">
        <f t="shared" si="245"/>
        <v>#DIV/0!</v>
      </c>
      <c r="AC649" t="e">
        <f t="shared" si="246"/>
        <v>#DIV/0!</v>
      </c>
      <c r="AE649">
        <f t="shared" si="247"/>
        <v>0</v>
      </c>
      <c r="AF649">
        <f t="shared" si="248"/>
        <v>0</v>
      </c>
    </row>
    <row r="650" spans="14:32" x14ac:dyDescent="0.25">
      <c r="N650">
        <f t="shared" si="249"/>
        <v>0</v>
      </c>
      <c r="R650">
        <f t="shared" si="250"/>
        <v>0</v>
      </c>
      <c r="U650">
        <f t="shared" si="251"/>
        <v>0</v>
      </c>
      <c r="V650">
        <f t="shared" si="252"/>
        <v>0</v>
      </c>
      <c r="W650">
        <f t="shared" si="253"/>
        <v>0</v>
      </c>
      <c r="X650">
        <f t="shared" si="254"/>
        <v>0</v>
      </c>
      <c r="AA650">
        <f t="shared" si="255"/>
        <v>0</v>
      </c>
      <c r="AB650" t="e">
        <f t="shared" si="245"/>
        <v>#DIV/0!</v>
      </c>
      <c r="AC650" t="e">
        <f t="shared" si="246"/>
        <v>#DIV/0!</v>
      </c>
      <c r="AE650">
        <f t="shared" si="247"/>
        <v>0</v>
      </c>
      <c r="AF650">
        <f t="shared" si="248"/>
        <v>0</v>
      </c>
    </row>
    <row r="651" spans="14:32" x14ac:dyDescent="0.25">
      <c r="N651">
        <f t="shared" si="249"/>
        <v>0</v>
      </c>
      <c r="R651">
        <f t="shared" si="250"/>
        <v>0</v>
      </c>
      <c r="U651">
        <f t="shared" si="251"/>
        <v>0</v>
      </c>
      <c r="V651">
        <f t="shared" si="252"/>
        <v>0</v>
      </c>
      <c r="W651">
        <f t="shared" si="253"/>
        <v>0</v>
      </c>
      <c r="X651">
        <f t="shared" si="254"/>
        <v>0</v>
      </c>
      <c r="AA651">
        <f t="shared" si="255"/>
        <v>0</v>
      </c>
      <c r="AB651" t="e">
        <f t="shared" si="245"/>
        <v>#DIV/0!</v>
      </c>
      <c r="AC651" t="e">
        <f t="shared" si="246"/>
        <v>#DIV/0!</v>
      </c>
      <c r="AE651">
        <f t="shared" si="247"/>
        <v>0</v>
      </c>
      <c r="AF651">
        <f t="shared" si="248"/>
        <v>0</v>
      </c>
    </row>
    <row r="652" spans="14:32" x14ac:dyDescent="0.25">
      <c r="N652">
        <f t="shared" si="249"/>
        <v>0</v>
      </c>
      <c r="R652">
        <f t="shared" si="250"/>
        <v>0</v>
      </c>
      <c r="U652">
        <f t="shared" si="251"/>
        <v>0</v>
      </c>
      <c r="V652">
        <f t="shared" si="252"/>
        <v>0</v>
      </c>
      <c r="W652">
        <f t="shared" si="253"/>
        <v>0</v>
      </c>
      <c r="X652">
        <f t="shared" si="254"/>
        <v>0</v>
      </c>
      <c r="AA652">
        <f t="shared" si="255"/>
        <v>0</v>
      </c>
      <c r="AB652" t="e">
        <f t="shared" si="245"/>
        <v>#DIV/0!</v>
      </c>
      <c r="AC652" t="e">
        <f t="shared" si="246"/>
        <v>#DIV/0!</v>
      </c>
      <c r="AE652">
        <f t="shared" si="247"/>
        <v>0</v>
      </c>
      <c r="AF652">
        <f t="shared" si="248"/>
        <v>0</v>
      </c>
    </row>
    <row r="653" spans="14:32" x14ac:dyDescent="0.25">
      <c r="N653">
        <f t="shared" si="249"/>
        <v>0</v>
      </c>
      <c r="R653">
        <f t="shared" si="250"/>
        <v>0</v>
      </c>
      <c r="U653">
        <f t="shared" si="251"/>
        <v>0</v>
      </c>
      <c r="V653">
        <f t="shared" si="252"/>
        <v>0</v>
      </c>
      <c r="W653">
        <f t="shared" si="253"/>
        <v>0</v>
      </c>
      <c r="X653">
        <f t="shared" si="254"/>
        <v>0</v>
      </c>
      <c r="AA653">
        <f t="shared" si="255"/>
        <v>0</v>
      </c>
      <c r="AB653" t="e">
        <f t="shared" si="245"/>
        <v>#DIV/0!</v>
      </c>
      <c r="AC653" t="e">
        <f t="shared" si="246"/>
        <v>#DIV/0!</v>
      </c>
      <c r="AE653">
        <f t="shared" si="247"/>
        <v>0</v>
      </c>
      <c r="AF653">
        <f t="shared" si="248"/>
        <v>0</v>
      </c>
    </row>
    <row r="654" spans="14:32" x14ac:dyDescent="0.25">
      <c r="N654">
        <f t="shared" si="249"/>
        <v>0</v>
      </c>
      <c r="R654">
        <f t="shared" si="250"/>
        <v>0</v>
      </c>
      <c r="U654">
        <f t="shared" si="251"/>
        <v>0</v>
      </c>
      <c r="V654">
        <f t="shared" si="252"/>
        <v>0</v>
      </c>
      <c r="W654">
        <f t="shared" si="253"/>
        <v>0</v>
      </c>
      <c r="X654">
        <f t="shared" si="254"/>
        <v>0</v>
      </c>
      <c r="AA654">
        <f t="shared" si="255"/>
        <v>0</v>
      </c>
      <c r="AB654" t="e">
        <f t="shared" si="245"/>
        <v>#DIV/0!</v>
      </c>
      <c r="AC654" t="e">
        <f t="shared" si="246"/>
        <v>#DIV/0!</v>
      </c>
      <c r="AE654">
        <f t="shared" si="247"/>
        <v>0</v>
      </c>
      <c r="AF654">
        <f t="shared" si="248"/>
        <v>0</v>
      </c>
    </row>
    <row r="655" spans="14:32" x14ac:dyDescent="0.25">
      <c r="N655">
        <f t="shared" si="249"/>
        <v>0</v>
      </c>
      <c r="R655">
        <f t="shared" si="250"/>
        <v>0</v>
      </c>
      <c r="U655">
        <f t="shared" si="251"/>
        <v>0</v>
      </c>
      <c r="V655">
        <f t="shared" si="252"/>
        <v>0</v>
      </c>
      <c r="W655">
        <f t="shared" si="253"/>
        <v>0</v>
      </c>
      <c r="X655">
        <f t="shared" si="254"/>
        <v>0</v>
      </c>
      <c r="AA655">
        <f t="shared" si="255"/>
        <v>0</v>
      </c>
      <c r="AB655" t="e">
        <f t="shared" si="245"/>
        <v>#DIV/0!</v>
      </c>
      <c r="AC655" t="e">
        <f t="shared" si="246"/>
        <v>#DIV/0!</v>
      </c>
      <c r="AE655">
        <f t="shared" si="247"/>
        <v>0</v>
      </c>
      <c r="AF655">
        <f t="shared" si="248"/>
        <v>0</v>
      </c>
    </row>
    <row r="656" spans="14:32" x14ac:dyDescent="0.25">
      <c r="N656">
        <f t="shared" si="249"/>
        <v>0</v>
      </c>
      <c r="R656">
        <f t="shared" si="250"/>
        <v>0</v>
      </c>
      <c r="U656">
        <f t="shared" si="251"/>
        <v>0</v>
      </c>
      <c r="V656">
        <f t="shared" si="252"/>
        <v>0</v>
      </c>
      <c r="W656">
        <f t="shared" si="253"/>
        <v>0</v>
      </c>
      <c r="X656">
        <f t="shared" si="254"/>
        <v>0</v>
      </c>
      <c r="AA656">
        <f t="shared" si="255"/>
        <v>0</v>
      </c>
      <c r="AB656" t="e">
        <f t="shared" si="245"/>
        <v>#DIV/0!</v>
      </c>
      <c r="AC656" t="e">
        <f t="shared" si="246"/>
        <v>#DIV/0!</v>
      </c>
      <c r="AE656">
        <f t="shared" si="247"/>
        <v>0</v>
      </c>
      <c r="AF656">
        <f t="shared" si="248"/>
        <v>0</v>
      </c>
    </row>
    <row r="657" spans="14:32" x14ac:dyDescent="0.25">
      <c r="N657">
        <f t="shared" si="249"/>
        <v>0</v>
      </c>
      <c r="R657">
        <f t="shared" si="250"/>
        <v>0</v>
      </c>
      <c r="U657">
        <f t="shared" si="251"/>
        <v>0</v>
      </c>
      <c r="V657">
        <f t="shared" si="252"/>
        <v>0</v>
      </c>
      <c r="W657">
        <f t="shared" si="253"/>
        <v>0</v>
      </c>
      <c r="X657">
        <f t="shared" si="254"/>
        <v>0</v>
      </c>
      <c r="AA657">
        <f t="shared" si="255"/>
        <v>0</v>
      </c>
      <c r="AB657" t="e">
        <f t="shared" si="245"/>
        <v>#DIV/0!</v>
      </c>
      <c r="AC657" t="e">
        <f t="shared" si="246"/>
        <v>#DIV/0!</v>
      </c>
      <c r="AE657">
        <f t="shared" si="247"/>
        <v>0</v>
      </c>
      <c r="AF657">
        <f t="shared" si="248"/>
        <v>0</v>
      </c>
    </row>
    <row r="658" spans="14:32" x14ac:dyDescent="0.25">
      <c r="N658">
        <f t="shared" si="249"/>
        <v>0</v>
      </c>
      <c r="R658">
        <f t="shared" si="250"/>
        <v>0</v>
      </c>
      <c r="U658">
        <f t="shared" si="251"/>
        <v>0</v>
      </c>
      <c r="V658">
        <f t="shared" si="252"/>
        <v>0</v>
      </c>
      <c r="W658">
        <f t="shared" si="253"/>
        <v>0</v>
      </c>
      <c r="X658">
        <f t="shared" si="254"/>
        <v>0</v>
      </c>
      <c r="AA658">
        <f t="shared" si="255"/>
        <v>0</v>
      </c>
      <c r="AB658" t="e">
        <f t="shared" si="245"/>
        <v>#DIV/0!</v>
      </c>
      <c r="AC658" t="e">
        <f t="shared" si="246"/>
        <v>#DIV/0!</v>
      </c>
      <c r="AE658">
        <f t="shared" si="247"/>
        <v>0</v>
      </c>
      <c r="AF658">
        <f t="shared" si="248"/>
        <v>0</v>
      </c>
    </row>
    <row r="659" spans="14:32" x14ac:dyDescent="0.25">
      <c r="N659">
        <f t="shared" si="249"/>
        <v>0</v>
      </c>
      <c r="R659">
        <f t="shared" si="250"/>
        <v>0</v>
      </c>
      <c r="U659">
        <f t="shared" si="251"/>
        <v>0</v>
      </c>
      <c r="V659">
        <f t="shared" si="252"/>
        <v>0</v>
      </c>
      <c r="W659">
        <f t="shared" si="253"/>
        <v>0</v>
      </c>
      <c r="X659">
        <f t="shared" si="254"/>
        <v>0</v>
      </c>
      <c r="AA659">
        <f t="shared" si="255"/>
        <v>0</v>
      </c>
      <c r="AB659" t="e">
        <f t="shared" si="245"/>
        <v>#DIV/0!</v>
      </c>
      <c r="AC659" t="e">
        <f t="shared" si="246"/>
        <v>#DIV/0!</v>
      </c>
      <c r="AE659">
        <f t="shared" si="247"/>
        <v>0</v>
      </c>
      <c r="AF659">
        <f t="shared" si="248"/>
        <v>0</v>
      </c>
    </row>
    <row r="660" spans="14:32" x14ac:dyDescent="0.25">
      <c r="N660">
        <f t="shared" si="249"/>
        <v>0</v>
      </c>
      <c r="R660">
        <f t="shared" si="250"/>
        <v>0</v>
      </c>
      <c r="U660">
        <f t="shared" si="251"/>
        <v>0</v>
      </c>
      <c r="V660">
        <f t="shared" si="252"/>
        <v>0</v>
      </c>
      <c r="W660">
        <f t="shared" si="253"/>
        <v>0</v>
      </c>
      <c r="X660">
        <f t="shared" si="254"/>
        <v>0</v>
      </c>
      <c r="AA660">
        <f t="shared" si="255"/>
        <v>0</v>
      </c>
      <c r="AB660" t="e">
        <f t="shared" si="245"/>
        <v>#DIV/0!</v>
      </c>
      <c r="AC660" t="e">
        <f t="shared" si="246"/>
        <v>#DIV/0!</v>
      </c>
      <c r="AE660">
        <f t="shared" si="247"/>
        <v>0</v>
      </c>
      <c r="AF660">
        <f t="shared" si="248"/>
        <v>0</v>
      </c>
    </row>
    <row r="661" spans="14:32" x14ac:dyDescent="0.25">
      <c r="N661">
        <f t="shared" si="249"/>
        <v>0</v>
      </c>
      <c r="R661">
        <f t="shared" si="250"/>
        <v>0</v>
      </c>
      <c r="U661">
        <f t="shared" si="251"/>
        <v>0</v>
      </c>
      <c r="V661">
        <f t="shared" si="252"/>
        <v>0</v>
      </c>
      <c r="W661">
        <f t="shared" si="253"/>
        <v>0</v>
      </c>
      <c r="X661">
        <f t="shared" si="254"/>
        <v>0</v>
      </c>
      <c r="AA661">
        <f t="shared" si="255"/>
        <v>0</v>
      </c>
      <c r="AB661" t="e">
        <f t="shared" ref="AB661:AB712" si="256">(V661-AA661)/D661</f>
        <v>#DIV/0!</v>
      </c>
      <c r="AC661" t="e">
        <f t="shared" si="246"/>
        <v>#DIV/0!</v>
      </c>
      <c r="AE661">
        <f t="shared" si="247"/>
        <v>0</v>
      </c>
      <c r="AF661">
        <f t="shared" si="248"/>
        <v>0</v>
      </c>
    </row>
    <row r="662" spans="14:32" x14ac:dyDescent="0.25">
      <c r="N662">
        <f t="shared" si="249"/>
        <v>0</v>
      </c>
      <c r="R662">
        <f t="shared" si="250"/>
        <v>0</v>
      </c>
      <c r="U662">
        <f t="shared" si="251"/>
        <v>0</v>
      </c>
      <c r="V662">
        <f t="shared" si="252"/>
        <v>0</v>
      </c>
      <c r="W662">
        <f t="shared" si="253"/>
        <v>0</v>
      </c>
      <c r="X662">
        <f t="shared" si="254"/>
        <v>0</v>
      </c>
      <c r="AA662">
        <f t="shared" si="255"/>
        <v>0</v>
      </c>
      <c r="AB662" t="e">
        <f t="shared" si="256"/>
        <v>#DIV/0!</v>
      </c>
      <c r="AC662" t="e">
        <f t="shared" si="246"/>
        <v>#DIV/0!</v>
      </c>
      <c r="AE662">
        <f t="shared" si="247"/>
        <v>0</v>
      </c>
      <c r="AF662">
        <f t="shared" si="248"/>
        <v>0</v>
      </c>
    </row>
    <row r="663" spans="14:32" x14ac:dyDescent="0.25">
      <c r="N663">
        <f t="shared" si="249"/>
        <v>0</v>
      </c>
      <c r="R663">
        <f t="shared" si="250"/>
        <v>0</v>
      </c>
      <c r="U663">
        <f t="shared" si="251"/>
        <v>0</v>
      </c>
      <c r="V663">
        <f t="shared" si="252"/>
        <v>0</v>
      </c>
      <c r="W663">
        <f t="shared" si="253"/>
        <v>0</v>
      </c>
      <c r="X663">
        <f t="shared" si="254"/>
        <v>0</v>
      </c>
      <c r="AA663">
        <f t="shared" si="255"/>
        <v>0</v>
      </c>
      <c r="AB663" t="e">
        <f t="shared" si="256"/>
        <v>#DIV/0!</v>
      </c>
      <c r="AC663" t="e">
        <f t="shared" si="246"/>
        <v>#DIV/0!</v>
      </c>
      <c r="AE663">
        <f t="shared" si="247"/>
        <v>0</v>
      </c>
      <c r="AF663">
        <f t="shared" si="248"/>
        <v>0</v>
      </c>
    </row>
    <row r="664" spans="14:32" x14ac:dyDescent="0.25">
      <c r="N664">
        <f t="shared" si="249"/>
        <v>0</v>
      </c>
      <c r="R664">
        <f t="shared" si="250"/>
        <v>0</v>
      </c>
      <c r="U664">
        <f t="shared" si="251"/>
        <v>0</v>
      </c>
      <c r="V664">
        <f t="shared" si="252"/>
        <v>0</v>
      </c>
      <c r="W664">
        <f t="shared" si="253"/>
        <v>0</v>
      </c>
      <c r="X664">
        <f t="shared" si="254"/>
        <v>0</v>
      </c>
      <c r="AA664">
        <f t="shared" si="255"/>
        <v>0</v>
      </c>
      <c r="AB664" t="e">
        <f t="shared" si="256"/>
        <v>#DIV/0!</v>
      </c>
      <c r="AC664" t="e">
        <f t="shared" si="246"/>
        <v>#DIV/0!</v>
      </c>
      <c r="AE664">
        <f t="shared" si="247"/>
        <v>0</v>
      </c>
      <c r="AF664">
        <f t="shared" si="248"/>
        <v>0</v>
      </c>
    </row>
    <row r="665" spans="14:32" x14ac:dyDescent="0.25">
      <c r="N665">
        <f t="shared" si="249"/>
        <v>0</v>
      </c>
      <c r="R665">
        <f t="shared" si="250"/>
        <v>0</v>
      </c>
      <c r="U665">
        <f t="shared" si="251"/>
        <v>0</v>
      </c>
      <c r="V665">
        <f t="shared" si="252"/>
        <v>0</v>
      </c>
      <c r="W665">
        <f t="shared" si="253"/>
        <v>0</v>
      </c>
      <c r="X665">
        <f t="shared" si="254"/>
        <v>0</v>
      </c>
      <c r="AA665">
        <f t="shared" si="255"/>
        <v>0</v>
      </c>
      <c r="AB665" t="e">
        <f t="shared" si="256"/>
        <v>#DIV/0!</v>
      </c>
      <c r="AC665" t="e">
        <f t="shared" si="246"/>
        <v>#DIV/0!</v>
      </c>
      <c r="AE665">
        <f t="shared" si="247"/>
        <v>0</v>
      </c>
      <c r="AF665">
        <f t="shared" si="248"/>
        <v>0</v>
      </c>
    </row>
    <row r="666" spans="14:32" x14ac:dyDescent="0.25">
      <c r="N666">
        <f t="shared" si="249"/>
        <v>0</v>
      </c>
      <c r="R666">
        <f t="shared" si="250"/>
        <v>0</v>
      </c>
      <c r="U666">
        <f t="shared" si="251"/>
        <v>0</v>
      </c>
      <c r="V666">
        <f t="shared" si="252"/>
        <v>0</v>
      </c>
      <c r="W666">
        <f t="shared" si="253"/>
        <v>0</v>
      </c>
      <c r="X666">
        <f t="shared" si="254"/>
        <v>0</v>
      </c>
      <c r="AA666">
        <f t="shared" si="255"/>
        <v>0</v>
      </c>
      <c r="AB666" t="e">
        <f t="shared" si="256"/>
        <v>#DIV/0!</v>
      </c>
      <c r="AC666" t="e">
        <f t="shared" si="246"/>
        <v>#DIV/0!</v>
      </c>
      <c r="AE666">
        <f t="shared" si="247"/>
        <v>0</v>
      </c>
      <c r="AF666">
        <f t="shared" si="248"/>
        <v>0</v>
      </c>
    </row>
    <row r="667" spans="14:32" x14ac:dyDescent="0.25">
      <c r="N667">
        <f t="shared" si="249"/>
        <v>0</v>
      </c>
      <c r="R667">
        <f t="shared" si="250"/>
        <v>0</v>
      </c>
      <c r="U667">
        <f t="shared" si="251"/>
        <v>0</v>
      </c>
      <c r="V667">
        <f t="shared" si="252"/>
        <v>0</v>
      </c>
      <c r="W667">
        <f t="shared" si="253"/>
        <v>0</v>
      </c>
      <c r="X667">
        <f t="shared" si="254"/>
        <v>0</v>
      </c>
      <c r="AA667">
        <f t="shared" si="255"/>
        <v>0</v>
      </c>
      <c r="AB667" t="e">
        <f t="shared" si="256"/>
        <v>#DIV/0!</v>
      </c>
      <c r="AC667" t="e">
        <f t="shared" si="246"/>
        <v>#DIV/0!</v>
      </c>
      <c r="AE667">
        <f t="shared" si="247"/>
        <v>0</v>
      </c>
      <c r="AF667">
        <f t="shared" si="248"/>
        <v>0</v>
      </c>
    </row>
    <row r="668" spans="14:32" x14ac:dyDescent="0.25">
      <c r="N668">
        <f t="shared" si="249"/>
        <v>0</v>
      </c>
      <c r="R668">
        <f t="shared" si="250"/>
        <v>0</v>
      </c>
      <c r="U668">
        <f t="shared" si="251"/>
        <v>0</v>
      </c>
      <c r="V668">
        <f t="shared" si="252"/>
        <v>0</v>
      </c>
      <c r="W668">
        <f t="shared" si="253"/>
        <v>0</v>
      </c>
      <c r="X668">
        <f t="shared" si="254"/>
        <v>0</v>
      </c>
      <c r="AA668">
        <f t="shared" si="255"/>
        <v>0</v>
      </c>
      <c r="AB668" t="e">
        <f t="shared" si="256"/>
        <v>#DIV/0!</v>
      </c>
      <c r="AC668" t="e">
        <f t="shared" si="246"/>
        <v>#DIV/0!</v>
      </c>
      <c r="AE668">
        <f t="shared" si="247"/>
        <v>0</v>
      </c>
      <c r="AF668">
        <f t="shared" si="248"/>
        <v>0</v>
      </c>
    </row>
    <row r="669" spans="14:32" x14ac:dyDescent="0.25">
      <c r="N669">
        <f t="shared" si="249"/>
        <v>0</v>
      </c>
      <c r="R669">
        <f t="shared" si="250"/>
        <v>0</v>
      </c>
      <c r="U669">
        <f t="shared" si="251"/>
        <v>0</v>
      </c>
      <c r="V669">
        <f t="shared" si="252"/>
        <v>0</v>
      </c>
      <c r="W669">
        <f t="shared" si="253"/>
        <v>0</v>
      </c>
      <c r="X669">
        <f t="shared" si="254"/>
        <v>0</v>
      </c>
      <c r="AA669">
        <f t="shared" si="255"/>
        <v>0</v>
      </c>
      <c r="AB669" t="e">
        <f t="shared" si="256"/>
        <v>#DIV/0!</v>
      </c>
      <c r="AC669" t="e">
        <f t="shared" si="246"/>
        <v>#DIV/0!</v>
      </c>
      <c r="AE669">
        <f t="shared" si="247"/>
        <v>0</v>
      </c>
      <c r="AF669">
        <f t="shared" si="248"/>
        <v>0</v>
      </c>
    </row>
    <row r="670" spans="14:32" x14ac:dyDescent="0.25">
      <c r="N670">
        <f t="shared" si="249"/>
        <v>0</v>
      </c>
      <c r="R670">
        <f t="shared" si="250"/>
        <v>0</v>
      </c>
      <c r="U670">
        <f t="shared" si="251"/>
        <v>0</v>
      </c>
      <c r="V670">
        <f t="shared" si="252"/>
        <v>0</v>
      </c>
      <c r="W670">
        <f t="shared" si="253"/>
        <v>0</v>
      </c>
      <c r="X670">
        <f t="shared" si="254"/>
        <v>0</v>
      </c>
      <c r="AA670">
        <f t="shared" si="255"/>
        <v>0</v>
      </c>
      <c r="AB670" t="e">
        <f t="shared" si="256"/>
        <v>#DIV/0!</v>
      </c>
      <c r="AC670" t="e">
        <f t="shared" si="246"/>
        <v>#DIV/0!</v>
      </c>
      <c r="AE670">
        <f t="shared" si="247"/>
        <v>0</v>
      </c>
      <c r="AF670">
        <f t="shared" si="248"/>
        <v>0</v>
      </c>
    </row>
    <row r="671" spans="14:32" x14ac:dyDescent="0.25">
      <c r="N671">
        <f t="shared" si="249"/>
        <v>0</v>
      </c>
      <c r="R671">
        <f t="shared" si="250"/>
        <v>0</v>
      </c>
      <c r="U671">
        <f t="shared" si="251"/>
        <v>0</v>
      </c>
      <c r="V671">
        <f t="shared" si="252"/>
        <v>0</v>
      </c>
      <c r="W671">
        <f t="shared" si="253"/>
        <v>0</v>
      </c>
      <c r="X671">
        <f t="shared" si="254"/>
        <v>0</v>
      </c>
      <c r="AA671">
        <f t="shared" si="255"/>
        <v>0</v>
      </c>
      <c r="AB671" t="e">
        <f t="shared" si="256"/>
        <v>#DIV/0!</v>
      </c>
      <c r="AC671" t="e">
        <f t="shared" si="246"/>
        <v>#DIV/0!</v>
      </c>
      <c r="AE671">
        <f t="shared" si="247"/>
        <v>0</v>
      </c>
      <c r="AF671">
        <f t="shared" si="248"/>
        <v>0</v>
      </c>
    </row>
    <row r="672" spans="14:32" x14ac:dyDescent="0.25">
      <c r="N672">
        <f t="shared" si="249"/>
        <v>0</v>
      </c>
      <c r="R672">
        <f t="shared" si="250"/>
        <v>0</v>
      </c>
      <c r="U672">
        <f t="shared" si="251"/>
        <v>0</v>
      </c>
      <c r="V672">
        <f t="shared" si="252"/>
        <v>0</v>
      </c>
      <c r="W672">
        <f t="shared" si="253"/>
        <v>0</v>
      </c>
      <c r="X672">
        <f t="shared" si="254"/>
        <v>0</v>
      </c>
      <c r="AA672">
        <f t="shared" si="255"/>
        <v>0</v>
      </c>
      <c r="AB672" t="e">
        <f t="shared" si="256"/>
        <v>#DIV/0!</v>
      </c>
      <c r="AC672" t="e">
        <f t="shared" si="246"/>
        <v>#DIV/0!</v>
      </c>
      <c r="AE672">
        <f t="shared" si="247"/>
        <v>0</v>
      </c>
      <c r="AF672">
        <f t="shared" si="248"/>
        <v>0</v>
      </c>
    </row>
    <row r="673" spans="14:32" x14ac:dyDescent="0.25">
      <c r="N673">
        <f t="shared" si="249"/>
        <v>0</v>
      </c>
      <c r="R673">
        <f t="shared" si="250"/>
        <v>0</v>
      </c>
      <c r="U673">
        <f t="shared" si="251"/>
        <v>0</v>
      </c>
      <c r="V673">
        <f t="shared" si="252"/>
        <v>0</v>
      </c>
      <c r="W673">
        <f t="shared" si="253"/>
        <v>0</v>
      </c>
      <c r="X673">
        <f t="shared" si="254"/>
        <v>0</v>
      </c>
      <c r="AA673">
        <f t="shared" si="255"/>
        <v>0</v>
      </c>
      <c r="AB673" t="e">
        <f t="shared" si="256"/>
        <v>#DIV/0!</v>
      </c>
      <c r="AC673" t="e">
        <f t="shared" si="246"/>
        <v>#DIV/0!</v>
      </c>
      <c r="AE673">
        <f t="shared" si="247"/>
        <v>0</v>
      </c>
      <c r="AF673">
        <f t="shared" si="248"/>
        <v>0</v>
      </c>
    </row>
    <row r="674" spans="14:32" x14ac:dyDescent="0.25">
      <c r="N674">
        <f t="shared" si="249"/>
        <v>0</v>
      </c>
      <c r="R674">
        <f t="shared" si="250"/>
        <v>0</v>
      </c>
      <c r="U674">
        <f t="shared" si="251"/>
        <v>0</v>
      </c>
      <c r="V674">
        <f t="shared" si="252"/>
        <v>0</v>
      </c>
      <c r="W674">
        <f t="shared" si="253"/>
        <v>0</v>
      </c>
      <c r="X674">
        <f t="shared" si="254"/>
        <v>0</v>
      </c>
      <c r="AA674">
        <f t="shared" si="255"/>
        <v>0</v>
      </c>
      <c r="AB674" t="e">
        <f t="shared" si="256"/>
        <v>#DIV/0!</v>
      </c>
      <c r="AC674" t="e">
        <f t="shared" si="246"/>
        <v>#DIV/0!</v>
      </c>
      <c r="AE674">
        <f t="shared" si="247"/>
        <v>0</v>
      </c>
      <c r="AF674">
        <f t="shared" si="248"/>
        <v>0</v>
      </c>
    </row>
    <row r="675" spans="14:32" x14ac:dyDescent="0.25">
      <c r="N675">
        <f t="shared" si="249"/>
        <v>0</v>
      </c>
      <c r="R675">
        <f t="shared" si="250"/>
        <v>0</v>
      </c>
      <c r="U675">
        <f t="shared" si="251"/>
        <v>0</v>
      </c>
      <c r="V675">
        <f t="shared" si="252"/>
        <v>0</v>
      </c>
      <c r="W675">
        <f t="shared" si="253"/>
        <v>0</v>
      </c>
      <c r="X675">
        <f t="shared" si="254"/>
        <v>0</v>
      </c>
      <c r="AA675">
        <f t="shared" si="255"/>
        <v>0</v>
      </c>
      <c r="AB675" t="e">
        <f t="shared" si="256"/>
        <v>#DIV/0!</v>
      </c>
      <c r="AC675" t="e">
        <f t="shared" si="246"/>
        <v>#DIV/0!</v>
      </c>
      <c r="AE675">
        <f t="shared" si="247"/>
        <v>0</v>
      </c>
      <c r="AF675">
        <f t="shared" si="248"/>
        <v>0</v>
      </c>
    </row>
    <row r="676" spans="14:32" x14ac:dyDescent="0.25">
      <c r="N676">
        <f t="shared" si="249"/>
        <v>0</v>
      </c>
      <c r="R676">
        <f t="shared" si="250"/>
        <v>0</v>
      </c>
      <c r="U676">
        <f t="shared" si="251"/>
        <v>0</v>
      </c>
      <c r="V676">
        <f t="shared" si="252"/>
        <v>0</v>
      </c>
      <c r="W676">
        <f t="shared" si="253"/>
        <v>0</v>
      </c>
      <c r="X676">
        <f t="shared" si="254"/>
        <v>0</v>
      </c>
      <c r="AA676">
        <f t="shared" si="255"/>
        <v>0</v>
      </c>
      <c r="AB676" t="e">
        <f t="shared" si="256"/>
        <v>#DIV/0!</v>
      </c>
      <c r="AC676" t="e">
        <f t="shared" si="246"/>
        <v>#DIV/0!</v>
      </c>
      <c r="AE676">
        <f t="shared" si="247"/>
        <v>0</v>
      </c>
      <c r="AF676">
        <f t="shared" si="248"/>
        <v>0</v>
      </c>
    </row>
    <row r="677" spans="14:32" x14ac:dyDescent="0.25">
      <c r="N677">
        <f t="shared" si="249"/>
        <v>0</v>
      </c>
      <c r="R677">
        <f t="shared" si="250"/>
        <v>0</v>
      </c>
      <c r="U677">
        <f t="shared" si="251"/>
        <v>0</v>
      </c>
      <c r="V677">
        <f t="shared" si="252"/>
        <v>0</v>
      </c>
      <c r="W677">
        <f t="shared" si="253"/>
        <v>0</v>
      </c>
      <c r="X677">
        <f t="shared" si="254"/>
        <v>0</v>
      </c>
      <c r="AA677">
        <f t="shared" si="255"/>
        <v>0</v>
      </c>
      <c r="AB677" t="e">
        <f t="shared" si="256"/>
        <v>#DIV/0!</v>
      </c>
      <c r="AC677" t="e">
        <f t="shared" si="246"/>
        <v>#DIV/0!</v>
      </c>
      <c r="AE677">
        <f t="shared" si="247"/>
        <v>0</v>
      </c>
      <c r="AF677">
        <f t="shared" si="248"/>
        <v>0</v>
      </c>
    </row>
    <row r="678" spans="14:32" x14ac:dyDescent="0.25">
      <c r="N678">
        <f t="shared" si="249"/>
        <v>0</v>
      </c>
      <c r="R678">
        <f t="shared" si="250"/>
        <v>0</v>
      </c>
      <c r="U678">
        <f t="shared" si="251"/>
        <v>0</v>
      </c>
      <c r="V678">
        <f t="shared" si="252"/>
        <v>0</v>
      </c>
      <c r="W678">
        <f t="shared" si="253"/>
        <v>0</v>
      </c>
      <c r="X678">
        <f t="shared" si="254"/>
        <v>0</v>
      </c>
      <c r="AA678">
        <f t="shared" si="255"/>
        <v>0</v>
      </c>
      <c r="AB678" t="e">
        <f t="shared" si="256"/>
        <v>#DIV/0!</v>
      </c>
      <c r="AC678" t="e">
        <f t="shared" ref="AC678:AC712" si="257">(X678-AA678)/E678</f>
        <v>#DIV/0!</v>
      </c>
      <c r="AE678">
        <f t="shared" ref="AE678:AE712" si="258">AA678/12</f>
        <v>0</v>
      </c>
      <c r="AF678">
        <f t="shared" ref="AF678:AF712" si="259">W678-AD678-AE678</f>
        <v>0</v>
      </c>
    </row>
    <row r="679" spans="14:32" x14ac:dyDescent="0.25">
      <c r="N679">
        <f t="shared" ref="N679:N712" si="260">M679*12</f>
        <v>0</v>
      </c>
      <c r="R679">
        <f t="shared" ref="R679:R712" si="261">Q679*12</f>
        <v>0</v>
      </c>
      <c r="U679">
        <f t="shared" ref="U679:U712" si="262">T679*12</f>
        <v>0</v>
      </c>
      <c r="V679">
        <f t="shared" ref="V679:V712" si="263">N679+R679+U679</f>
        <v>0</v>
      </c>
      <c r="W679">
        <f t="shared" ref="W679:W712" si="264">V679/12</f>
        <v>0</v>
      </c>
      <c r="X679">
        <f t="shared" ref="X679:X712" si="265">W679*12</f>
        <v>0</v>
      </c>
      <c r="AA679">
        <f t="shared" ref="AA679:AA712" si="266">Y679+Z679</f>
        <v>0</v>
      </c>
      <c r="AB679" t="e">
        <f t="shared" si="256"/>
        <v>#DIV/0!</v>
      </c>
      <c r="AC679" t="e">
        <f t="shared" si="257"/>
        <v>#DIV/0!</v>
      </c>
      <c r="AE679">
        <f t="shared" si="258"/>
        <v>0</v>
      </c>
      <c r="AF679">
        <f t="shared" si="259"/>
        <v>0</v>
      </c>
    </row>
    <row r="680" spans="14:32" x14ac:dyDescent="0.25">
      <c r="N680">
        <f t="shared" si="260"/>
        <v>0</v>
      </c>
      <c r="R680">
        <f t="shared" si="261"/>
        <v>0</v>
      </c>
      <c r="U680">
        <f t="shared" si="262"/>
        <v>0</v>
      </c>
      <c r="V680">
        <f t="shared" si="263"/>
        <v>0</v>
      </c>
      <c r="W680">
        <f t="shared" si="264"/>
        <v>0</v>
      </c>
      <c r="X680">
        <f t="shared" si="265"/>
        <v>0</v>
      </c>
      <c r="AA680">
        <f t="shared" si="266"/>
        <v>0</v>
      </c>
      <c r="AB680" t="e">
        <f t="shared" si="256"/>
        <v>#DIV/0!</v>
      </c>
      <c r="AC680" t="e">
        <f t="shared" si="257"/>
        <v>#DIV/0!</v>
      </c>
      <c r="AE680">
        <f t="shared" si="258"/>
        <v>0</v>
      </c>
      <c r="AF680">
        <f t="shared" si="259"/>
        <v>0</v>
      </c>
    </row>
    <row r="681" spans="14:32" x14ac:dyDescent="0.25">
      <c r="N681">
        <f t="shared" si="260"/>
        <v>0</v>
      </c>
      <c r="R681">
        <f t="shared" si="261"/>
        <v>0</v>
      </c>
      <c r="U681">
        <f t="shared" si="262"/>
        <v>0</v>
      </c>
      <c r="V681">
        <f t="shared" si="263"/>
        <v>0</v>
      </c>
      <c r="W681">
        <f t="shared" si="264"/>
        <v>0</v>
      </c>
      <c r="X681">
        <f t="shared" si="265"/>
        <v>0</v>
      </c>
      <c r="AA681">
        <f t="shared" si="266"/>
        <v>0</v>
      </c>
      <c r="AB681" t="e">
        <f t="shared" si="256"/>
        <v>#DIV/0!</v>
      </c>
      <c r="AC681" t="e">
        <f t="shared" si="257"/>
        <v>#DIV/0!</v>
      </c>
      <c r="AE681">
        <f t="shared" si="258"/>
        <v>0</v>
      </c>
      <c r="AF681">
        <f t="shared" si="259"/>
        <v>0</v>
      </c>
    </row>
    <row r="682" spans="14:32" x14ac:dyDescent="0.25">
      <c r="N682">
        <f t="shared" si="260"/>
        <v>0</v>
      </c>
      <c r="R682">
        <f t="shared" si="261"/>
        <v>0</v>
      </c>
      <c r="U682">
        <f t="shared" si="262"/>
        <v>0</v>
      </c>
      <c r="V682">
        <f t="shared" si="263"/>
        <v>0</v>
      </c>
      <c r="W682">
        <f t="shared" si="264"/>
        <v>0</v>
      </c>
      <c r="X682">
        <f t="shared" si="265"/>
        <v>0</v>
      </c>
      <c r="AA682">
        <f t="shared" si="266"/>
        <v>0</v>
      </c>
      <c r="AB682" t="e">
        <f t="shared" si="256"/>
        <v>#DIV/0!</v>
      </c>
      <c r="AC682" t="e">
        <f t="shared" si="257"/>
        <v>#DIV/0!</v>
      </c>
      <c r="AE682">
        <f t="shared" si="258"/>
        <v>0</v>
      </c>
      <c r="AF682">
        <f t="shared" si="259"/>
        <v>0</v>
      </c>
    </row>
    <row r="683" spans="14:32" x14ac:dyDescent="0.25">
      <c r="N683">
        <f t="shared" si="260"/>
        <v>0</v>
      </c>
      <c r="R683">
        <f t="shared" si="261"/>
        <v>0</v>
      </c>
      <c r="U683">
        <f t="shared" si="262"/>
        <v>0</v>
      </c>
      <c r="V683">
        <f t="shared" si="263"/>
        <v>0</v>
      </c>
      <c r="W683">
        <f t="shared" si="264"/>
        <v>0</v>
      </c>
      <c r="X683">
        <f t="shared" si="265"/>
        <v>0</v>
      </c>
      <c r="AA683">
        <f t="shared" si="266"/>
        <v>0</v>
      </c>
      <c r="AB683" t="e">
        <f t="shared" si="256"/>
        <v>#DIV/0!</v>
      </c>
      <c r="AC683" t="e">
        <f t="shared" si="257"/>
        <v>#DIV/0!</v>
      </c>
      <c r="AE683">
        <f t="shared" si="258"/>
        <v>0</v>
      </c>
      <c r="AF683">
        <f t="shared" si="259"/>
        <v>0</v>
      </c>
    </row>
    <row r="684" spans="14:32" x14ac:dyDescent="0.25">
      <c r="N684">
        <f t="shared" si="260"/>
        <v>0</v>
      </c>
      <c r="R684">
        <f t="shared" si="261"/>
        <v>0</v>
      </c>
      <c r="U684">
        <f t="shared" si="262"/>
        <v>0</v>
      </c>
      <c r="V684">
        <f t="shared" si="263"/>
        <v>0</v>
      </c>
      <c r="W684">
        <f t="shared" si="264"/>
        <v>0</v>
      </c>
      <c r="X684">
        <f t="shared" si="265"/>
        <v>0</v>
      </c>
      <c r="AA684">
        <f t="shared" si="266"/>
        <v>0</v>
      </c>
      <c r="AB684" t="e">
        <f t="shared" si="256"/>
        <v>#DIV/0!</v>
      </c>
      <c r="AC684" t="e">
        <f t="shared" si="257"/>
        <v>#DIV/0!</v>
      </c>
      <c r="AE684">
        <f t="shared" si="258"/>
        <v>0</v>
      </c>
      <c r="AF684">
        <f t="shared" si="259"/>
        <v>0</v>
      </c>
    </row>
    <row r="685" spans="14:32" x14ac:dyDescent="0.25">
      <c r="N685">
        <f t="shared" si="260"/>
        <v>0</v>
      </c>
      <c r="R685">
        <f t="shared" si="261"/>
        <v>0</v>
      </c>
      <c r="U685">
        <f t="shared" si="262"/>
        <v>0</v>
      </c>
      <c r="V685">
        <f t="shared" si="263"/>
        <v>0</v>
      </c>
      <c r="W685">
        <f t="shared" si="264"/>
        <v>0</v>
      </c>
      <c r="X685">
        <f t="shared" si="265"/>
        <v>0</v>
      </c>
      <c r="AA685">
        <f t="shared" si="266"/>
        <v>0</v>
      </c>
      <c r="AB685" t="e">
        <f t="shared" si="256"/>
        <v>#DIV/0!</v>
      </c>
      <c r="AC685" t="e">
        <f t="shared" si="257"/>
        <v>#DIV/0!</v>
      </c>
      <c r="AE685">
        <f t="shared" si="258"/>
        <v>0</v>
      </c>
      <c r="AF685">
        <f t="shared" si="259"/>
        <v>0</v>
      </c>
    </row>
    <row r="686" spans="14:32" x14ac:dyDescent="0.25">
      <c r="N686">
        <f t="shared" si="260"/>
        <v>0</v>
      </c>
      <c r="R686">
        <f t="shared" si="261"/>
        <v>0</v>
      </c>
      <c r="U686">
        <f t="shared" si="262"/>
        <v>0</v>
      </c>
      <c r="V686">
        <f t="shared" si="263"/>
        <v>0</v>
      </c>
      <c r="W686">
        <f t="shared" si="264"/>
        <v>0</v>
      </c>
      <c r="X686">
        <f t="shared" si="265"/>
        <v>0</v>
      </c>
      <c r="AA686">
        <f t="shared" si="266"/>
        <v>0</v>
      </c>
      <c r="AB686" t="e">
        <f t="shared" si="256"/>
        <v>#DIV/0!</v>
      </c>
      <c r="AC686" t="e">
        <f t="shared" si="257"/>
        <v>#DIV/0!</v>
      </c>
      <c r="AE686">
        <f t="shared" si="258"/>
        <v>0</v>
      </c>
      <c r="AF686">
        <f t="shared" si="259"/>
        <v>0</v>
      </c>
    </row>
    <row r="687" spans="14:32" x14ac:dyDescent="0.25">
      <c r="N687">
        <f t="shared" si="260"/>
        <v>0</v>
      </c>
      <c r="R687">
        <f t="shared" si="261"/>
        <v>0</v>
      </c>
      <c r="U687">
        <f t="shared" si="262"/>
        <v>0</v>
      </c>
      <c r="V687">
        <f t="shared" si="263"/>
        <v>0</v>
      </c>
      <c r="W687">
        <f t="shared" si="264"/>
        <v>0</v>
      </c>
      <c r="X687">
        <f t="shared" si="265"/>
        <v>0</v>
      </c>
      <c r="AA687">
        <f t="shared" si="266"/>
        <v>0</v>
      </c>
      <c r="AB687" t="e">
        <f t="shared" si="256"/>
        <v>#DIV/0!</v>
      </c>
      <c r="AC687" t="e">
        <f t="shared" si="257"/>
        <v>#DIV/0!</v>
      </c>
      <c r="AE687">
        <f t="shared" si="258"/>
        <v>0</v>
      </c>
      <c r="AF687">
        <f t="shared" si="259"/>
        <v>0</v>
      </c>
    </row>
    <row r="688" spans="14:32" x14ac:dyDescent="0.25">
      <c r="N688">
        <f t="shared" si="260"/>
        <v>0</v>
      </c>
      <c r="R688">
        <f t="shared" si="261"/>
        <v>0</v>
      </c>
      <c r="U688">
        <f t="shared" si="262"/>
        <v>0</v>
      </c>
      <c r="V688">
        <f t="shared" si="263"/>
        <v>0</v>
      </c>
      <c r="W688">
        <f t="shared" si="264"/>
        <v>0</v>
      </c>
      <c r="X688">
        <f t="shared" si="265"/>
        <v>0</v>
      </c>
      <c r="AA688">
        <f t="shared" si="266"/>
        <v>0</v>
      </c>
      <c r="AB688" t="e">
        <f t="shared" si="256"/>
        <v>#DIV/0!</v>
      </c>
      <c r="AC688" t="e">
        <f t="shared" si="257"/>
        <v>#DIV/0!</v>
      </c>
      <c r="AE688">
        <f t="shared" si="258"/>
        <v>0</v>
      </c>
      <c r="AF688">
        <f t="shared" si="259"/>
        <v>0</v>
      </c>
    </row>
    <row r="689" spans="14:32" x14ac:dyDescent="0.25">
      <c r="N689">
        <f t="shared" si="260"/>
        <v>0</v>
      </c>
      <c r="R689">
        <f t="shared" si="261"/>
        <v>0</v>
      </c>
      <c r="U689">
        <f t="shared" si="262"/>
        <v>0</v>
      </c>
      <c r="V689">
        <f t="shared" si="263"/>
        <v>0</v>
      </c>
      <c r="W689">
        <f t="shared" si="264"/>
        <v>0</v>
      </c>
      <c r="X689">
        <f t="shared" si="265"/>
        <v>0</v>
      </c>
      <c r="AA689">
        <f t="shared" si="266"/>
        <v>0</v>
      </c>
      <c r="AB689" t="e">
        <f t="shared" si="256"/>
        <v>#DIV/0!</v>
      </c>
      <c r="AC689" t="e">
        <f t="shared" si="257"/>
        <v>#DIV/0!</v>
      </c>
      <c r="AE689">
        <f t="shared" si="258"/>
        <v>0</v>
      </c>
      <c r="AF689">
        <f t="shared" si="259"/>
        <v>0</v>
      </c>
    </row>
    <row r="690" spans="14:32" x14ac:dyDescent="0.25">
      <c r="N690">
        <f t="shared" si="260"/>
        <v>0</v>
      </c>
      <c r="R690">
        <f t="shared" si="261"/>
        <v>0</v>
      </c>
      <c r="U690">
        <f t="shared" si="262"/>
        <v>0</v>
      </c>
      <c r="V690">
        <f t="shared" si="263"/>
        <v>0</v>
      </c>
      <c r="W690">
        <f t="shared" si="264"/>
        <v>0</v>
      </c>
      <c r="X690">
        <f t="shared" si="265"/>
        <v>0</v>
      </c>
      <c r="AA690">
        <f t="shared" si="266"/>
        <v>0</v>
      </c>
      <c r="AB690" t="e">
        <f t="shared" si="256"/>
        <v>#DIV/0!</v>
      </c>
      <c r="AC690" t="e">
        <f t="shared" si="257"/>
        <v>#DIV/0!</v>
      </c>
      <c r="AE690">
        <f t="shared" si="258"/>
        <v>0</v>
      </c>
      <c r="AF690">
        <f t="shared" si="259"/>
        <v>0</v>
      </c>
    </row>
    <row r="691" spans="14:32" x14ac:dyDescent="0.25">
      <c r="N691">
        <f t="shared" si="260"/>
        <v>0</v>
      </c>
      <c r="R691">
        <f t="shared" si="261"/>
        <v>0</v>
      </c>
      <c r="U691">
        <f t="shared" si="262"/>
        <v>0</v>
      </c>
      <c r="V691">
        <f t="shared" si="263"/>
        <v>0</v>
      </c>
      <c r="W691">
        <f t="shared" si="264"/>
        <v>0</v>
      </c>
      <c r="X691">
        <f t="shared" si="265"/>
        <v>0</v>
      </c>
      <c r="AA691">
        <f t="shared" si="266"/>
        <v>0</v>
      </c>
      <c r="AB691" t="e">
        <f t="shared" si="256"/>
        <v>#DIV/0!</v>
      </c>
      <c r="AC691" t="e">
        <f t="shared" si="257"/>
        <v>#DIV/0!</v>
      </c>
      <c r="AE691">
        <f t="shared" si="258"/>
        <v>0</v>
      </c>
      <c r="AF691">
        <f t="shared" si="259"/>
        <v>0</v>
      </c>
    </row>
    <row r="692" spans="14:32" x14ac:dyDescent="0.25">
      <c r="N692">
        <f t="shared" si="260"/>
        <v>0</v>
      </c>
      <c r="R692">
        <f t="shared" si="261"/>
        <v>0</v>
      </c>
      <c r="U692">
        <f t="shared" si="262"/>
        <v>0</v>
      </c>
      <c r="V692">
        <f t="shared" si="263"/>
        <v>0</v>
      </c>
      <c r="W692">
        <f t="shared" si="264"/>
        <v>0</v>
      </c>
      <c r="X692">
        <f t="shared" si="265"/>
        <v>0</v>
      </c>
      <c r="AA692">
        <f t="shared" si="266"/>
        <v>0</v>
      </c>
      <c r="AB692" t="e">
        <f t="shared" si="256"/>
        <v>#DIV/0!</v>
      </c>
      <c r="AC692" t="e">
        <f t="shared" si="257"/>
        <v>#DIV/0!</v>
      </c>
      <c r="AE692">
        <f t="shared" si="258"/>
        <v>0</v>
      </c>
      <c r="AF692">
        <f t="shared" si="259"/>
        <v>0</v>
      </c>
    </row>
    <row r="693" spans="14:32" x14ac:dyDescent="0.25">
      <c r="N693">
        <f t="shared" si="260"/>
        <v>0</v>
      </c>
      <c r="R693">
        <f t="shared" si="261"/>
        <v>0</v>
      </c>
      <c r="U693">
        <f t="shared" si="262"/>
        <v>0</v>
      </c>
      <c r="V693">
        <f t="shared" si="263"/>
        <v>0</v>
      </c>
      <c r="W693">
        <f t="shared" si="264"/>
        <v>0</v>
      </c>
      <c r="X693">
        <f t="shared" si="265"/>
        <v>0</v>
      </c>
      <c r="AA693">
        <f t="shared" si="266"/>
        <v>0</v>
      </c>
      <c r="AB693" t="e">
        <f t="shared" si="256"/>
        <v>#DIV/0!</v>
      </c>
      <c r="AC693" t="e">
        <f t="shared" si="257"/>
        <v>#DIV/0!</v>
      </c>
      <c r="AE693">
        <f t="shared" si="258"/>
        <v>0</v>
      </c>
      <c r="AF693">
        <f t="shared" si="259"/>
        <v>0</v>
      </c>
    </row>
    <row r="694" spans="14:32" x14ac:dyDescent="0.25">
      <c r="N694">
        <f t="shared" si="260"/>
        <v>0</v>
      </c>
      <c r="R694">
        <f t="shared" si="261"/>
        <v>0</v>
      </c>
      <c r="U694">
        <f t="shared" si="262"/>
        <v>0</v>
      </c>
      <c r="V694">
        <f t="shared" si="263"/>
        <v>0</v>
      </c>
      <c r="W694">
        <f t="shared" si="264"/>
        <v>0</v>
      </c>
      <c r="X694">
        <f t="shared" si="265"/>
        <v>0</v>
      </c>
      <c r="AA694">
        <f t="shared" si="266"/>
        <v>0</v>
      </c>
      <c r="AB694" t="e">
        <f t="shared" si="256"/>
        <v>#DIV/0!</v>
      </c>
      <c r="AC694" t="e">
        <f t="shared" si="257"/>
        <v>#DIV/0!</v>
      </c>
      <c r="AE694">
        <f t="shared" si="258"/>
        <v>0</v>
      </c>
      <c r="AF694">
        <f t="shared" si="259"/>
        <v>0</v>
      </c>
    </row>
    <row r="695" spans="14:32" x14ac:dyDescent="0.25">
      <c r="N695">
        <f t="shared" si="260"/>
        <v>0</v>
      </c>
      <c r="R695">
        <f t="shared" si="261"/>
        <v>0</v>
      </c>
      <c r="U695">
        <f t="shared" si="262"/>
        <v>0</v>
      </c>
      <c r="V695">
        <f t="shared" si="263"/>
        <v>0</v>
      </c>
      <c r="W695">
        <f t="shared" si="264"/>
        <v>0</v>
      </c>
      <c r="X695">
        <f t="shared" si="265"/>
        <v>0</v>
      </c>
      <c r="AA695">
        <f t="shared" si="266"/>
        <v>0</v>
      </c>
      <c r="AB695" t="e">
        <f t="shared" si="256"/>
        <v>#DIV/0!</v>
      </c>
      <c r="AC695" t="e">
        <f t="shared" si="257"/>
        <v>#DIV/0!</v>
      </c>
      <c r="AE695">
        <f t="shared" si="258"/>
        <v>0</v>
      </c>
      <c r="AF695">
        <f t="shared" si="259"/>
        <v>0</v>
      </c>
    </row>
    <row r="696" spans="14:32" x14ac:dyDescent="0.25">
      <c r="N696">
        <f t="shared" si="260"/>
        <v>0</v>
      </c>
      <c r="R696">
        <f t="shared" si="261"/>
        <v>0</v>
      </c>
      <c r="U696">
        <f t="shared" si="262"/>
        <v>0</v>
      </c>
      <c r="V696">
        <f t="shared" si="263"/>
        <v>0</v>
      </c>
      <c r="W696">
        <f t="shared" si="264"/>
        <v>0</v>
      </c>
      <c r="X696">
        <f t="shared" si="265"/>
        <v>0</v>
      </c>
      <c r="AA696">
        <f t="shared" si="266"/>
        <v>0</v>
      </c>
      <c r="AB696" t="e">
        <f t="shared" si="256"/>
        <v>#DIV/0!</v>
      </c>
      <c r="AC696" t="e">
        <f t="shared" si="257"/>
        <v>#DIV/0!</v>
      </c>
      <c r="AE696">
        <f t="shared" si="258"/>
        <v>0</v>
      </c>
      <c r="AF696">
        <f t="shared" si="259"/>
        <v>0</v>
      </c>
    </row>
    <row r="697" spans="14:32" x14ac:dyDescent="0.25">
      <c r="N697">
        <f t="shared" si="260"/>
        <v>0</v>
      </c>
      <c r="R697">
        <f t="shared" si="261"/>
        <v>0</v>
      </c>
      <c r="U697">
        <f t="shared" si="262"/>
        <v>0</v>
      </c>
      <c r="V697">
        <f t="shared" si="263"/>
        <v>0</v>
      </c>
      <c r="W697">
        <f t="shared" si="264"/>
        <v>0</v>
      </c>
      <c r="X697">
        <f t="shared" si="265"/>
        <v>0</v>
      </c>
      <c r="AA697">
        <f t="shared" si="266"/>
        <v>0</v>
      </c>
      <c r="AB697" t="e">
        <f t="shared" si="256"/>
        <v>#DIV/0!</v>
      </c>
      <c r="AC697" t="e">
        <f t="shared" si="257"/>
        <v>#DIV/0!</v>
      </c>
      <c r="AE697">
        <f t="shared" si="258"/>
        <v>0</v>
      </c>
      <c r="AF697">
        <f t="shared" si="259"/>
        <v>0</v>
      </c>
    </row>
    <row r="698" spans="14:32" x14ac:dyDescent="0.25">
      <c r="N698">
        <f t="shared" si="260"/>
        <v>0</v>
      </c>
      <c r="R698">
        <f t="shared" si="261"/>
        <v>0</v>
      </c>
      <c r="U698">
        <f t="shared" si="262"/>
        <v>0</v>
      </c>
      <c r="V698">
        <f t="shared" si="263"/>
        <v>0</v>
      </c>
      <c r="W698">
        <f t="shared" si="264"/>
        <v>0</v>
      </c>
      <c r="X698">
        <f t="shared" si="265"/>
        <v>0</v>
      </c>
      <c r="AA698">
        <f t="shared" si="266"/>
        <v>0</v>
      </c>
      <c r="AB698" t="e">
        <f t="shared" si="256"/>
        <v>#DIV/0!</v>
      </c>
      <c r="AC698" t="e">
        <f t="shared" si="257"/>
        <v>#DIV/0!</v>
      </c>
      <c r="AE698">
        <f t="shared" si="258"/>
        <v>0</v>
      </c>
      <c r="AF698">
        <f t="shared" si="259"/>
        <v>0</v>
      </c>
    </row>
    <row r="699" spans="14:32" x14ac:dyDescent="0.25">
      <c r="N699">
        <f t="shared" si="260"/>
        <v>0</v>
      </c>
      <c r="R699">
        <f t="shared" si="261"/>
        <v>0</v>
      </c>
      <c r="U699">
        <f t="shared" si="262"/>
        <v>0</v>
      </c>
      <c r="V699">
        <f t="shared" si="263"/>
        <v>0</v>
      </c>
      <c r="W699">
        <f t="shared" si="264"/>
        <v>0</v>
      </c>
      <c r="X699">
        <f t="shared" si="265"/>
        <v>0</v>
      </c>
      <c r="AA699">
        <f t="shared" si="266"/>
        <v>0</v>
      </c>
      <c r="AB699" t="e">
        <f t="shared" si="256"/>
        <v>#DIV/0!</v>
      </c>
      <c r="AC699" t="e">
        <f t="shared" si="257"/>
        <v>#DIV/0!</v>
      </c>
      <c r="AE699">
        <f t="shared" si="258"/>
        <v>0</v>
      </c>
      <c r="AF699">
        <f t="shared" si="259"/>
        <v>0</v>
      </c>
    </row>
    <row r="700" spans="14:32" x14ac:dyDescent="0.25">
      <c r="N700">
        <f t="shared" si="260"/>
        <v>0</v>
      </c>
      <c r="R700">
        <f t="shared" si="261"/>
        <v>0</v>
      </c>
      <c r="U700">
        <f t="shared" si="262"/>
        <v>0</v>
      </c>
      <c r="V700">
        <f t="shared" si="263"/>
        <v>0</v>
      </c>
      <c r="W700">
        <f t="shared" si="264"/>
        <v>0</v>
      </c>
      <c r="X700">
        <f t="shared" si="265"/>
        <v>0</v>
      </c>
      <c r="AA700">
        <f t="shared" si="266"/>
        <v>0</v>
      </c>
      <c r="AB700" t="e">
        <f t="shared" si="256"/>
        <v>#DIV/0!</v>
      </c>
      <c r="AC700" t="e">
        <f t="shared" si="257"/>
        <v>#DIV/0!</v>
      </c>
      <c r="AE700">
        <f t="shared" si="258"/>
        <v>0</v>
      </c>
      <c r="AF700">
        <f t="shared" si="259"/>
        <v>0</v>
      </c>
    </row>
    <row r="701" spans="14:32" x14ac:dyDescent="0.25">
      <c r="N701">
        <f t="shared" si="260"/>
        <v>0</v>
      </c>
      <c r="R701">
        <f t="shared" si="261"/>
        <v>0</v>
      </c>
      <c r="U701">
        <f t="shared" si="262"/>
        <v>0</v>
      </c>
      <c r="V701">
        <f t="shared" si="263"/>
        <v>0</v>
      </c>
      <c r="W701">
        <f t="shared" si="264"/>
        <v>0</v>
      </c>
      <c r="X701">
        <f t="shared" si="265"/>
        <v>0</v>
      </c>
      <c r="AA701">
        <f t="shared" si="266"/>
        <v>0</v>
      </c>
      <c r="AB701" t="e">
        <f t="shared" si="256"/>
        <v>#DIV/0!</v>
      </c>
      <c r="AC701" t="e">
        <f t="shared" si="257"/>
        <v>#DIV/0!</v>
      </c>
      <c r="AE701">
        <f t="shared" si="258"/>
        <v>0</v>
      </c>
      <c r="AF701">
        <f t="shared" si="259"/>
        <v>0</v>
      </c>
    </row>
    <row r="702" spans="14:32" x14ac:dyDescent="0.25">
      <c r="N702">
        <f t="shared" si="260"/>
        <v>0</v>
      </c>
      <c r="R702">
        <f t="shared" si="261"/>
        <v>0</v>
      </c>
      <c r="U702">
        <f t="shared" si="262"/>
        <v>0</v>
      </c>
      <c r="V702">
        <f t="shared" si="263"/>
        <v>0</v>
      </c>
      <c r="W702">
        <f t="shared" si="264"/>
        <v>0</v>
      </c>
      <c r="X702">
        <f t="shared" si="265"/>
        <v>0</v>
      </c>
      <c r="AA702">
        <f t="shared" si="266"/>
        <v>0</v>
      </c>
      <c r="AB702" t="e">
        <f t="shared" si="256"/>
        <v>#DIV/0!</v>
      </c>
      <c r="AC702" t="e">
        <f t="shared" si="257"/>
        <v>#DIV/0!</v>
      </c>
      <c r="AE702">
        <f t="shared" si="258"/>
        <v>0</v>
      </c>
      <c r="AF702">
        <f t="shared" si="259"/>
        <v>0</v>
      </c>
    </row>
    <row r="703" spans="14:32" x14ac:dyDescent="0.25">
      <c r="N703">
        <f t="shared" si="260"/>
        <v>0</v>
      </c>
      <c r="R703">
        <f t="shared" si="261"/>
        <v>0</v>
      </c>
      <c r="U703">
        <f t="shared" si="262"/>
        <v>0</v>
      </c>
      <c r="V703">
        <f t="shared" si="263"/>
        <v>0</v>
      </c>
      <c r="W703">
        <f t="shared" si="264"/>
        <v>0</v>
      </c>
      <c r="X703">
        <f t="shared" si="265"/>
        <v>0</v>
      </c>
      <c r="AA703">
        <f t="shared" si="266"/>
        <v>0</v>
      </c>
      <c r="AB703" t="e">
        <f t="shared" si="256"/>
        <v>#DIV/0!</v>
      </c>
      <c r="AC703" t="e">
        <f t="shared" si="257"/>
        <v>#DIV/0!</v>
      </c>
      <c r="AE703">
        <f t="shared" si="258"/>
        <v>0</v>
      </c>
      <c r="AF703">
        <f t="shared" si="259"/>
        <v>0</v>
      </c>
    </row>
    <row r="704" spans="14:32" x14ac:dyDescent="0.25">
      <c r="N704">
        <f t="shared" si="260"/>
        <v>0</v>
      </c>
      <c r="R704">
        <f t="shared" si="261"/>
        <v>0</v>
      </c>
      <c r="U704">
        <f t="shared" si="262"/>
        <v>0</v>
      </c>
      <c r="V704">
        <f t="shared" si="263"/>
        <v>0</v>
      </c>
      <c r="W704">
        <f t="shared" si="264"/>
        <v>0</v>
      </c>
      <c r="X704">
        <f t="shared" si="265"/>
        <v>0</v>
      </c>
      <c r="AA704">
        <f t="shared" si="266"/>
        <v>0</v>
      </c>
      <c r="AB704" t="e">
        <f t="shared" si="256"/>
        <v>#DIV/0!</v>
      </c>
      <c r="AC704" t="e">
        <f t="shared" si="257"/>
        <v>#DIV/0!</v>
      </c>
      <c r="AE704">
        <f t="shared" si="258"/>
        <v>0</v>
      </c>
      <c r="AF704">
        <f t="shared" si="259"/>
        <v>0</v>
      </c>
    </row>
    <row r="705" spans="14:32" x14ac:dyDescent="0.25">
      <c r="N705">
        <f t="shared" si="260"/>
        <v>0</v>
      </c>
      <c r="R705">
        <f t="shared" si="261"/>
        <v>0</v>
      </c>
      <c r="U705">
        <f t="shared" si="262"/>
        <v>0</v>
      </c>
      <c r="V705">
        <f t="shared" si="263"/>
        <v>0</v>
      </c>
      <c r="W705">
        <f t="shared" si="264"/>
        <v>0</v>
      </c>
      <c r="X705">
        <f t="shared" si="265"/>
        <v>0</v>
      </c>
      <c r="AA705">
        <f t="shared" si="266"/>
        <v>0</v>
      </c>
      <c r="AB705" t="e">
        <f t="shared" si="256"/>
        <v>#DIV/0!</v>
      </c>
      <c r="AC705" t="e">
        <f t="shared" si="257"/>
        <v>#DIV/0!</v>
      </c>
      <c r="AE705">
        <f t="shared" si="258"/>
        <v>0</v>
      </c>
      <c r="AF705">
        <f t="shared" si="259"/>
        <v>0</v>
      </c>
    </row>
    <row r="706" spans="14:32" x14ac:dyDescent="0.25">
      <c r="N706">
        <f t="shared" si="260"/>
        <v>0</v>
      </c>
      <c r="R706">
        <f t="shared" si="261"/>
        <v>0</v>
      </c>
      <c r="U706">
        <f t="shared" si="262"/>
        <v>0</v>
      </c>
      <c r="V706">
        <f t="shared" si="263"/>
        <v>0</v>
      </c>
      <c r="W706">
        <f t="shared" si="264"/>
        <v>0</v>
      </c>
      <c r="X706">
        <f t="shared" si="265"/>
        <v>0</v>
      </c>
      <c r="AA706">
        <f t="shared" si="266"/>
        <v>0</v>
      </c>
      <c r="AB706" t="e">
        <f t="shared" si="256"/>
        <v>#DIV/0!</v>
      </c>
      <c r="AC706" t="e">
        <f t="shared" si="257"/>
        <v>#DIV/0!</v>
      </c>
      <c r="AE706">
        <f t="shared" si="258"/>
        <v>0</v>
      </c>
      <c r="AF706">
        <f t="shared" si="259"/>
        <v>0</v>
      </c>
    </row>
    <row r="707" spans="14:32" x14ac:dyDescent="0.25">
      <c r="N707">
        <f t="shared" si="260"/>
        <v>0</v>
      </c>
      <c r="R707">
        <f t="shared" si="261"/>
        <v>0</v>
      </c>
      <c r="U707">
        <f t="shared" si="262"/>
        <v>0</v>
      </c>
      <c r="V707">
        <f t="shared" si="263"/>
        <v>0</v>
      </c>
      <c r="W707">
        <f t="shared" si="264"/>
        <v>0</v>
      </c>
      <c r="X707">
        <f t="shared" si="265"/>
        <v>0</v>
      </c>
      <c r="AA707">
        <f t="shared" si="266"/>
        <v>0</v>
      </c>
      <c r="AB707" t="e">
        <f t="shared" si="256"/>
        <v>#DIV/0!</v>
      </c>
      <c r="AC707" t="e">
        <f t="shared" si="257"/>
        <v>#DIV/0!</v>
      </c>
      <c r="AE707">
        <f t="shared" si="258"/>
        <v>0</v>
      </c>
      <c r="AF707">
        <f t="shared" si="259"/>
        <v>0</v>
      </c>
    </row>
    <row r="708" spans="14:32" x14ac:dyDescent="0.25">
      <c r="N708">
        <f t="shared" si="260"/>
        <v>0</v>
      </c>
      <c r="R708">
        <f t="shared" si="261"/>
        <v>0</v>
      </c>
      <c r="U708">
        <f t="shared" si="262"/>
        <v>0</v>
      </c>
      <c r="V708">
        <f t="shared" si="263"/>
        <v>0</v>
      </c>
      <c r="W708">
        <f t="shared" si="264"/>
        <v>0</v>
      </c>
      <c r="X708">
        <f t="shared" si="265"/>
        <v>0</v>
      </c>
      <c r="AA708">
        <f t="shared" si="266"/>
        <v>0</v>
      </c>
      <c r="AB708" t="e">
        <f t="shared" si="256"/>
        <v>#DIV/0!</v>
      </c>
      <c r="AC708" t="e">
        <f t="shared" si="257"/>
        <v>#DIV/0!</v>
      </c>
      <c r="AE708">
        <f t="shared" si="258"/>
        <v>0</v>
      </c>
      <c r="AF708">
        <f t="shared" si="259"/>
        <v>0</v>
      </c>
    </row>
    <row r="709" spans="14:32" x14ac:dyDescent="0.25">
      <c r="N709">
        <f t="shared" si="260"/>
        <v>0</v>
      </c>
      <c r="R709">
        <f t="shared" si="261"/>
        <v>0</v>
      </c>
      <c r="U709">
        <f t="shared" si="262"/>
        <v>0</v>
      </c>
      <c r="V709">
        <f t="shared" si="263"/>
        <v>0</v>
      </c>
      <c r="W709">
        <f t="shared" si="264"/>
        <v>0</v>
      </c>
      <c r="X709">
        <f t="shared" si="265"/>
        <v>0</v>
      </c>
      <c r="AA709">
        <f t="shared" si="266"/>
        <v>0</v>
      </c>
      <c r="AB709" t="e">
        <f t="shared" si="256"/>
        <v>#DIV/0!</v>
      </c>
      <c r="AC709" t="e">
        <f t="shared" si="257"/>
        <v>#DIV/0!</v>
      </c>
      <c r="AE709">
        <f t="shared" si="258"/>
        <v>0</v>
      </c>
      <c r="AF709">
        <f t="shared" si="259"/>
        <v>0</v>
      </c>
    </row>
    <row r="710" spans="14:32" x14ac:dyDescent="0.25">
      <c r="N710">
        <f t="shared" si="260"/>
        <v>0</v>
      </c>
      <c r="R710">
        <f t="shared" si="261"/>
        <v>0</v>
      </c>
      <c r="U710">
        <f t="shared" si="262"/>
        <v>0</v>
      </c>
      <c r="V710">
        <f t="shared" si="263"/>
        <v>0</v>
      </c>
      <c r="W710">
        <f t="shared" si="264"/>
        <v>0</v>
      </c>
      <c r="X710">
        <f t="shared" si="265"/>
        <v>0</v>
      </c>
      <c r="AA710">
        <f t="shared" si="266"/>
        <v>0</v>
      </c>
      <c r="AB710" t="e">
        <f t="shared" si="256"/>
        <v>#DIV/0!</v>
      </c>
      <c r="AC710" t="e">
        <f t="shared" si="257"/>
        <v>#DIV/0!</v>
      </c>
      <c r="AE710">
        <f t="shared" si="258"/>
        <v>0</v>
      </c>
      <c r="AF710">
        <f t="shared" si="259"/>
        <v>0</v>
      </c>
    </row>
    <row r="711" spans="14:32" x14ac:dyDescent="0.25">
      <c r="N711">
        <f t="shared" si="260"/>
        <v>0</v>
      </c>
      <c r="R711">
        <f t="shared" si="261"/>
        <v>0</v>
      </c>
      <c r="U711">
        <f t="shared" si="262"/>
        <v>0</v>
      </c>
      <c r="V711">
        <f t="shared" si="263"/>
        <v>0</v>
      </c>
      <c r="W711">
        <f t="shared" si="264"/>
        <v>0</v>
      </c>
      <c r="X711">
        <f t="shared" si="265"/>
        <v>0</v>
      </c>
      <c r="AA711">
        <f t="shared" si="266"/>
        <v>0</v>
      </c>
      <c r="AB711" t="e">
        <f t="shared" si="256"/>
        <v>#DIV/0!</v>
      </c>
      <c r="AC711" t="e">
        <f t="shared" si="257"/>
        <v>#DIV/0!</v>
      </c>
      <c r="AE711">
        <f t="shared" si="258"/>
        <v>0</v>
      </c>
      <c r="AF711">
        <f t="shared" si="259"/>
        <v>0</v>
      </c>
    </row>
    <row r="712" spans="14:32" x14ac:dyDescent="0.25">
      <c r="N712">
        <f t="shared" si="260"/>
        <v>0</v>
      </c>
      <c r="R712">
        <f t="shared" si="261"/>
        <v>0</v>
      </c>
      <c r="U712">
        <f t="shared" si="262"/>
        <v>0</v>
      </c>
      <c r="V712">
        <f t="shared" si="263"/>
        <v>0</v>
      </c>
      <c r="W712">
        <f t="shared" si="264"/>
        <v>0</v>
      </c>
      <c r="X712">
        <f t="shared" si="265"/>
        <v>0</v>
      </c>
      <c r="AA712">
        <f t="shared" si="266"/>
        <v>0</v>
      </c>
      <c r="AB712" t="e">
        <f t="shared" si="256"/>
        <v>#DIV/0!</v>
      </c>
      <c r="AC712" t="e">
        <f t="shared" si="257"/>
        <v>#DIV/0!</v>
      </c>
      <c r="AE712">
        <f t="shared" si="258"/>
        <v>0</v>
      </c>
      <c r="AF712">
        <f t="shared" si="259"/>
        <v>0</v>
      </c>
    </row>
  </sheetData>
  <hyperlinks>
    <hyperlink ref="F251" r:id="rId1" xr:uid="{28D28550-FE19-40D6-979D-D64CAA02634F}"/>
    <hyperlink ref="F296" r:id="rId2" xr:uid="{D4C4AF54-57F8-4727-8838-3510DED86F49}"/>
    <hyperlink ref="E264" r:id="rId3" xr:uid="{6EAF170B-24F7-4456-9992-D5AAF9EC4B98}"/>
    <hyperlink ref="F252" r:id="rId4" xr:uid="{4BC4ACE8-44BD-4A96-9B43-0F5B3DBD2535}"/>
  </hyperlinks>
  <pageMargins left="0.7" right="0.7" top="0.75" bottom="0.75" header="0.3" footer="0.3"/>
  <legacyDrawing r:id="rId5"/>
  <tableParts count="1">
    <tablePart r:id="rId6"/>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814F5-AFB3-4047-9F43-E8E7698C3150}">
  <dimension ref="A1:AK701"/>
  <sheetViews>
    <sheetView workbookViewId="0">
      <selection activeCell="A282" sqref="A282:XFD282"/>
    </sheetView>
  </sheetViews>
  <sheetFormatPr defaultRowHeight="15" x14ac:dyDescent="0.25"/>
  <cols>
    <col min="1" max="1" width="3.7109375" style="8" customWidth="1"/>
    <col min="2" max="2" width="4.42578125" style="8" customWidth="1"/>
    <col min="3" max="3" width="9.140625" style="8"/>
    <col min="4" max="4" width="11.42578125" style="27" customWidth="1"/>
    <col min="5" max="6" width="10.85546875" style="13" customWidth="1"/>
    <col min="7" max="7" width="8.85546875" style="26" customWidth="1"/>
    <col min="8" max="8" width="6.85546875" style="8" customWidth="1"/>
    <col min="9" max="9" width="5.42578125" style="8" customWidth="1"/>
    <col min="10" max="10" width="6.140625" style="8" customWidth="1"/>
    <col min="11" max="11" width="5.7109375" style="8" customWidth="1"/>
    <col min="12" max="12" width="6.140625" style="8" customWidth="1"/>
    <col min="13" max="13" width="8.5703125" style="8" customWidth="1"/>
    <col min="14" max="14" width="10.140625" style="8" customWidth="1"/>
    <col min="15" max="15" width="5.85546875" style="8" customWidth="1"/>
    <col min="16" max="16" width="7" style="8" customWidth="1"/>
    <col min="17" max="17" width="9.85546875" style="8" customWidth="1"/>
    <col min="18" max="18" width="11.42578125" style="8" customWidth="1"/>
    <col min="19" max="19" width="5.85546875" style="8" customWidth="1"/>
    <col min="20" max="20" width="7.85546875" style="8" customWidth="1"/>
    <col min="21" max="21" width="8.140625" style="11" customWidth="1"/>
    <col min="22" max="22" width="8.5703125" style="11" customWidth="1"/>
    <col min="23" max="23" width="10.140625" style="11" customWidth="1"/>
    <col min="24" max="24" width="11.5703125" style="8" customWidth="1"/>
    <col min="25" max="25" width="10" style="11" customWidth="1"/>
    <col min="26" max="27" width="9.140625" style="8"/>
    <col min="28" max="28" width="9.7109375" style="12" customWidth="1"/>
    <col min="29" max="29" width="9" style="13" customWidth="1"/>
    <col min="30" max="30" width="10.5703125" style="14" bestFit="1" customWidth="1"/>
    <col min="31" max="31" width="9.140625" style="15"/>
    <col min="32" max="32" width="7.85546875" style="15" customWidth="1"/>
    <col min="33" max="33" width="15.28515625" style="8" bestFit="1" customWidth="1"/>
    <col min="34" max="16384" width="9.140625" style="8"/>
  </cols>
  <sheetData>
    <row r="1" spans="1:32" x14ac:dyDescent="0.25">
      <c r="A1" s="129" t="s">
        <v>919</v>
      </c>
    </row>
    <row r="3" spans="1:32" x14ac:dyDescent="0.25">
      <c r="A3" s="1" t="s">
        <v>0</v>
      </c>
      <c r="B3" s="1"/>
      <c r="C3" s="2" t="s">
        <v>1</v>
      </c>
      <c r="D3" s="3" t="s">
        <v>2</v>
      </c>
      <c r="E3" s="4" t="s">
        <v>3</v>
      </c>
      <c r="F3" s="4"/>
      <c r="G3" s="5" t="s">
        <v>4</v>
      </c>
      <c r="H3" s="5"/>
      <c r="I3" s="6" t="s">
        <v>5</v>
      </c>
      <c r="J3" s="7"/>
      <c r="K3" s="8" t="s">
        <v>6</v>
      </c>
      <c r="M3" s="9" t="s">
        <v>7</v>
      </c>
      <c r="N3" s="9"/>
      <c r="O3" s="9"/>
      <c r="P3" s="10" t="s">
        <v>8</v>
      </c>
      <c r="Q3" s="10"/>
    </row>
    <row r="5" spans="1:32" s="16" customFormat="1" x14ac:dyDescent="0.25">
      <c r="D5" s="17"/>
      <c r="E5" s="18"/>
      <c r="F5" s="18"/>
      <c r="G5" s="19"/>
      <c r="M5" s="16" t="s">
        <v>9</v>
      </c>
      <c r="N5" s="16" t="s">
        <v>10</v>
      </c>
      <c r="Q5" s="16" t="s">
        <v>9</v>
      </c>
      <c r="R5" s="16" t="s">
        <v>10</v>
      </c>
      <c r="T5" s="16" t="s">
        <v>11</v>
      </c>
      <c r="U5" s="16" t="s">
        <v>11</v>
      </c>
      <c r="V5" s="16" t="s">
        <v>12</v>
      </c>
      <c r="W5" s="16" t="s">
        <v>9</v>
      </c>
      <c r="X5" s="17" t="s">
        <v>10</v>
      </c>
      <c r="AC5" s="18"/>
      <c r="AD5" s="20" t="s">
        <v>13</v>
      </c>
      <c r="AE5" s="21"/>
      <c r="AF5" s="21"/>
    </row>
    <row r="6" spans="1:32" s="16" customFormat="1" x14ac:dyDescent="0.25">
      <c r="A6" s="19" t="s">
        <v>14</v>
      </c>
      <c r="B6" s="16" t="s">
        <v>15</v>
      </c>
      <c r="C6" s="16" t="s">
        <v>16</v>
      </c>
      <c r="D6" s="17" t="s">
        <v>17</v>
      </c>
      <c r="E6" s="18" t="s">
        <v>13</v>
      </c>
      <c r="F6" s="18"/>
      <c r="G6" s="22" t="s">
        <v>18</v>
      </c>
      <c r="H6" s="16" t="s">
        <v>19</v>
      </c>
      <c r="I6" s="16" t="s">
        <v>20</v>
      </c>
      <c r="J6" s="16" t="s">
        <v>21</v>
      </c>
      <c r="K6" s="16" t="s">
        <v>22</v>
      </c>
      <c r="L6" s="16" t="s">
        <v>23</v>
      </c>
      <c r="M6" s="17" t="s">
        <v>24</v>
      </c>
      <c r="N6" s="17" t="s">
        <v>25</v>
      </c>
      <c r="O6" s="16" t="s">
        <v>26</v>
      </c>
      <c r="P6" s="16" t="s">
        <v>27</v>
      </c>
      <c r="Q6" s="16" t="s">
        <v>28</v>
      </c>
      <c r="R6" s="23" t="s">
        <v>26</v>
      </c>
      <c r="S6" s="16" t="s">
        <v>29</v>
      </c>
      <c r="T6" s="16" t="s">
        <v>30</v>
      </c>
      <c r="U6" s="24" t="s">
        <v>30</v>
      </c>
      <c r="V6" s="24" t="s">
        <v>31</v>
      </c>
      <c r="W6" s="24" t="s">
        <v>32</v>
      </c>
      <c r="X6" s="17" t="s">
        <v>32</v>
      </c>
      <c r="Y6" s="24" t="s">
        <v>33</v>
      </c>
      <c r="Z6" s="17" t="s">
        <v>34</v>
      </c>
      <c r="AA6" s="17" t="s">
        <v>35</v>
      </c>
      <c r="AB6" s="25" t="s">
        <v>36</v>
      </c>
      <c r="AC6" s="18" t="s">
        <v>37</v>
      </c>
      <c r="AD6" s="20" t="s">
        <v>38</v>
      </c>
      <c r="AE6" s="21" t="s">
        <v>9</v>
      </c>
      <c r="AF6" s="20" t="s">
        <v>39</v>
      </c>
    </row>
    <row r="7" spans="1:32" s="16" customFormat="1" x14ac:dyDescent="0.25">
      <c r="A7" s="19"/>
      <c r="D7" s="17" t="s">
        <v>40</v>
      </c>
      <c r="E7" s="18"/>
      <c r="F7" s="18" t="s">
        <v>41</v>
      </c>
      <c r="G7" s="22" t="s">
        <v>42</v>
      </c>
      <c r="I7" s="16" t="s">
        <v>43</v>
      </c>
      <c r="J7" s="16" t="s">
        <v>44</v>
      </c>
      <c r="K7" s="16" t="s">
        <v>45</v>
      </c>
      <c r="L7" s="16" t="s">
        <v>46</v>
      </c>
      <c r="M7" s="17" t="s">
        <v>30</v>
      </c>
      <c r="N7" s="17" t="s">
        <v>30</v>
      </c>
      <c r="O7" s="16" t="s">
        <v>46</v>
      </c>
      <c r="Q7" s="16" t="s">
        <v>30</v>
      </c>
      <c r="R7" s="23" t="s">
        <v>30</v>
      </c>
      <c r="S7" s="16" t="s">
        <v>47</v>
      </c>
      <c r="T7" s="16" t="s">
        <v>9</v>
      </c>
      <c r="U7" s="24" t="s">
        <v>10</v>
      </c>
      <c r="V7" s="24" t="s">
        <v>48</v>
      </c>
      <c r="W7" s="24" t="s">
        <v>30</v>
      </c>
      <c r="X7" s="17" t="s">
        <v>30</v>
      </c>
      <c r="Y7" s="24"/>
      <c r="Z7" s="17" t="s">
        <v>49</v>
      </c>
      <c r="AA7" s="17" t="s">
        <v>49</v>
      </c>
      <c r="AB7" s="25" t="s">
        <v>50</v>
      </c>
      <c r="AC7" s="18" t="s">
        <v>36</v>
      </c>
      <c r="AD7" s="20" t="s">
        <v>9</v>
      </c>
      <c r="AE7" s="21" t="s">
        <v>51</v>
      </c>
      <c r="AF7" s="20" t="s">
        <v>30</v>
      </c>
    </row>
    <row r="8" spans="1:32" x14ac:dyDescent="0.25">
      <c r="A8" s="26" t="s">
        <v>52</v>
      </c>
      <c r="G8" s="28"/>
      <c r="M8" s="27"/>
      <c r="N8" s="27"/>
      <c r="Q8" s="27"/>
      <c r="R8" s="27"/>
      <c r="T8" s="16"/>
      <c r="U8" s="29"/>
      <c r="V8" s="29"/>
      <c r="W8" s="29"/>
      <c r="X8" s="27"/>
      <c r="Y8" s="29"/>
      <c r="Z8" s="27"/>
      <c r="AA8" s="27"/>
      <c r="AB8" s="12" t="s">
        <v>36</v>
      </c>
      <c r="AE8" s="14"/>
    </row>
    <row r="9" spans="1:32" s="30" customFormat="1" x14ac:dyDescent="0.25">
      <c r="A9" s="30" t="s">
        <v>53</v>
      </c>
      <c r="D9" s="31"/>
      <c r="E9" s="32"/>
      <c r="F9" s="33"/>
      <c r="G9" s="34"/>
      <c r="N9" s="31"/>
      <c r="R9" s="35"/>
      <c r="U9" s="36"/>
      <c r="V9" s="36"/>
      <c r="W9" s="36"/>
      <c r="X9" s="31"/>
      <c r="Y9" s="36"/>
      <c r="AA9" s="37"/>
      <c r="AB9" s="38"/>
      <c r="AC9" s="38"/>
      <c r="AD9" s="39"/>
      <c r="AE9" s="40"/>
      <c r="AF9" s="40"/>
    </row>
    <row r="10" spans="1:32" x14ac:dyDescent="0.25">
      <c r="G10" s="26" t="s">
        <v>54</v>
      </c>
      <c r="N10" s="27"/>
      <c r="R10" s="41"/>
      <c r="X10" s="27"/>
      <c r="AA10" s="29"/>
      <c r="AC10" s="42"/>
      <c r="AE10" s="43"/>
      <c r="AF10" s="43"/>
    </row>
    <row r="11" spans="1:32" s="1" customFormat="1" x14ac:dyDescent="0.25">
      <c r="A11" s="1" t="s">
        <v>55</v>
      </c>
      <c r="D11" s="44"/>
      <c r="E11" s="45"/>
      <c r="F11" s="45"/>
      <c r="G11" s="46" t="s">
        <v>56</v>
      </c>
      <c r="N11" s="44"/>
      <c r="R11" s="47"/>
      <c r="U11" s="48"/>
      <c r="V11" s="48"/>
      <c r="W11" s="48"/>
      <c r="X11" s="44"/>
      <c r="Y11" s="48"/>
      <c r="AA11" s="49"/>
      <c r="AB11" s="50"/>
      <c r="AC11" s="50"/>
      <c r="AD11" s="51"/>
      <c r="AE11" s="52"/>
      <c r="AF11" s="52"/>
    </row>
    <row r="12" spans="1:32" s="2" customFormat="1" x14ac:dyDescent="0.25">
      <c r="A12" s="2" t="s">
        <v>57</v>
      </c>
      <c r="D12" s="53"/>
      <c r="E12" s="54"/>
      <c r="F12" s="54"/>
      <c r="G12" s="55"/>
      <c r="N12" s="53"/>
      <c r="R12" s="56"/>
      <c r="U12" s="57"/>
      <c r="V12" s="57"/>
      <c r="W12" s="57"/>
      <c r="X12" s="53"/>
      <c r="Y12" s="57"/>
      <c r="Z12" s="53"/>
      <c r="AA12" s="57"/>
      <c r="AB12" s="58"/>
      <c r="AC12" s="58"/>
      <c r="AD12" s="59"/>
      <c r="AE12" s="60"/>
      <c r="AF12" s="60"/>
    </row>
    <row r="13" spans="1:32" s="61" customFormat="1" x14ac:dyDescent="0.25">
      <c r="A13" s="61" t="s">
        <v>58</v>
      </c>
      <c r="D13" s="3"/>
      <c r="E13" s="62"/>
      <c r="F13" s="62"/>
      <c r="G13" s="63"/>
      <c r="N13" s="3"/>
      <c r="R13" s="64"/>
      <c r="U13" s="65"/>
      <c r="V13" s="65"/>
      <c r="W13" s="65"/>
      <c r="X13" s="3"/>
      <c r="Y13" s="65"/>
      <c r="AA13" s="66"/>
      <c r="AB13" s="42"/>
      <c r="AC13" s="42"/>
      <c r="AD13" s="67"/>
      <c r="AE13" s="43"/>
      <c r="AF13" s="43"/>
    </row>
    <row r="14" spans="1:32" s="4" customFormat="1" x14ac:dyDescent="0.25">
      <c r="A14" s="4" t="s">
        <v>3</v>
      </c>
      <c r="D14" s="68"/>
    </row>
    <row r="15" spans="1:32" s="5" customFormat="1" x14ac:dyDescent="0.25">
      <c r="A15" s="5" t="s">
        <v>59</v>
      </c>
      <c r="D15" s="69"/>
      <c r="E15" s="70"/>
      <c r="F15" s="70"/>
      <c r="G15" s="71"/>
      <c r="N15" s="69"/>
      <c r="R15" s="72"/>
      <c r="U15" s="73"/>
      <c r="V15" s="73"/>
      <c r="W15" s="73"/>
      <c r="X15" s="69"/>
      <c r="Y15" s="73"/>
      <c r="AA15" s="74"/>
      <c r="AB15" s="75"/>
      <c r="AC15" s="75"/>
      <c r="AD15" s="76"/>
      <c r="AE15" s="77"/>
      <c r="AF15" s="77"/>
    </row>
    <row r="16" spans="1:32" x14ac:dyDescent="0.25">
      <c r="B16" s="8" t="s">
        <v>60</v>
      </c>
      <c r="C16" s="8" t="s">
        <v>61</v>
      </c>
      <c r="D16" s="27">
        <v>1218000</v>
      </c>
      <c r="E16" s="8">
        <v>1050000</v>
      </c>
      <c r="F16" s="8" t="s">
        <v>62</v>
      </c>
      <c r="G16" s="78">
        <v>44743</v>
      </c>
      <c r="H16" s="8" t="s">
        <v>63</v>
      </c>
      <c r="J16" s="8">
        <f>25*100</f>
        <v>2500</v>
      </c>
      <c r="K16" s="8">
        <v>1974</v>
      </c>
      <c r="N16" s="27">
        <f t="shared" ref="N16:N24" si="0">M16*12</f>
        <v>0</v>
      </c>
      <c r="O16" s="8">
        <v>2</v>
      </c>
      <c r="P16" s="8">
        <v>4</v>
      </c>
      <c r="R16" s="41">
        <f t="shared" ref="R16:R24" si="1">Q16*12</f>
        <v>0</v>
      </c>
      <c r="U16" s="11">
        <f t="shared" ref="U16:U24" si="2">T16*12</f>
        <v>0</v>
      </c>
      <c r="V16" s="11">
        <f t="shared" ref="V16:V24" si="3">N16+R16+U16</f>
        <v>0</v>
      </c>
      <c r="W16" s="11">
        <f t="shared" ref="W16:W24" si="4">V16/12</f>
        <v>0</v>
      </c>
      <c r="X16" s="27">
        <f t="shared" ref="X16:X24" si="5">W16*12</f>
        <v>0</v>
      </c>
      <c r="Y16" s="11">
        <v>2200</v>
      </c>
      <c r="Z16" s="8">
        <v>10000</v>
      </c>
      <c r="AA16" s="29">
        <f t="shared" ref="AA16:AA24" si="6">Y16+Z16</f>
        <v>12200</v>
      </c>
      <c r="AB16" s="12">
        <f t="shared" ref="AB16:AB24" si="7">(V16-AA16+(S16*12))/D16</f>
        <v>-1.0016420361247948E-2</v>
      </c>
      <c r="AC16" s="42">
        <f t="shared" ref="AC16:AC24" si="8">(X16-AA16)/E16</f>
        <v>-1.1619047619047619E-2</v>
      </c>
      <c r="AE16" s="43">
        <f t="shared" ref="AE16:AE24" si="9">AA16/12</f>
        <v>1016.6666666666666</v>
      </c>
      <c r="AF16" s="43">
        <f t="shared" ref="AF16:AF24" si="10">W16-AD16-AE16</f>
        <v>-1016.6666666666666</v>
      </c>
    </row>
    <row r="17" spans="1:32" x14ac:dyDescent="0.25">
      <c r="A17" s="8" t="s">
        <v>64</v>
      </c>
      <c r="C17" s="8" t="s">
        <v>65</v>
      </c>
      <c r="D17" s="27">
        <v>1250000</v>
      </c>
      <c r="E17" s="8"/>
      <c r="F17" s="8" t="s">
        <v>66</v>
      </c>
      <c r="G17" s="8"/>
      <c r="H17" s="8" t="s">
        <v>67</v>
      </c>
      <c r="N17" s="27">
        <f t="shared" si="0"/>
        <v>0</v>
      </c>
      <c r="O17" s="8">
        <v>3</v>
      </c>
      <c r="Q17" s="8">
        <f>98400/12</f>
        <v>8200</v>
      </c>
      <c r="R17" s="41">
        <f t="shared" si="1"/>
        <v>98400</v>
      </c>
      <c r="U17" s="11">
        <f t="shared" si="2"/>
        <v>0</v>
      </c>
      <c r="V17" s="11">
        <f t="shared" si="3"/>
        <v>98400</v>
      </c>
      <c r="W17" s="11">
        <f t="shared" si="4"/>
        <v>8200</v>
      </c>
      <c r="X17" s="27">
        <f t="shared" si="5"/>
        <v>98400</v>
      </c>
      <c r="Y17" s="11">
        <v>2373</v>
      </c>
      <c r="Z17" s="8">
        <v>10000</v>
      </c>
      <c r="AA17" s="29">
        <f t="shared" si="6"/>
        <v>12373</v>
      </c>
      <c r="AB17" s="12">
        <f t="shared" si="7"/>
        <v>6.8821599999999997E-2</v>
      </c>
      <c r="AC17" s="42" t="e">
        <f t="shared" si="8"/>
        <v>#DIV/0!</v>
      </c>
      <c r="AE17" s="43">
        <f t="shared" si="9"/>
        <v>1031.0833333333333</v>
      </c>
      <c r="AF17" s="43">
        <f t="shared" si="10"/>
        <v>7168.916666666667</v>
      </c>
    </row>
    <row r="18" spans="1:32" x14ac:dyDescent="0.25">
      <c r="E18" s="8"/>
      <c r="F18" s="8"/>
      <c r="G18" s="8"/>
      <c r="N18" s="27">
        <f t="shared" si="0"/>
        <v>0</v>
      </c>
      <c r="R18" s="41">
        <f t="shared" si="1"/>
        <v>0</v>
      </c>
      <c r="U18" s="11">
        <f t="shared" si="2"/>
        <v>0</v>
      </c>
      <c r="V18" s="11">
        <f t="shared" si="3"/>
        <v>0</v>
      </c>
      <c r="W18" s="11">
        <f t="shared" si="4"/>
        <v>0</v>
      </c>
      <c r="X18" s="27">
        <f t="shared" si="5"/>
        <v>0</v>
      </c>
      <c r="AA18" s="29">
        <f t="shared" si="6"/>
        <v>0</v>
      </c>
      <c r="AB18" s="12" t="e">
        <f t="shared" si="7"/>
        <v>#DIV/0!</v>
      </c>
      <c r="AC18" s="42" t="e">
        <f t="shared" si="8"/>
        <v>#DIV/0!</v>
      </c>
      <c r="AE18" s="43">
        <f t="shared" si="9"/>
        <v>0</v>
      </c>
      <c r="AF18" s="43">
        <f t="shared" si="10"/>
        <v>0</v>
      </c>
    </row>
    <row r="19" spans="1:32" x14ac:dyDescent="0.25">
      <c r="B19" s="8" t="s">
        <v>68</v>
      </c>
      <c r="C19" s="8" t="s">
        <v>69</v>
      </c>
      <c r="D19" s="79">
        <v>1450000</v>
      </c>
      <c r="E19" s="80">
        <v>1100000</v>
      </c>
      <c r="F19" s="80"/>
      <c r="G19" s="26">
        <v>44531</v>
      </c>
      <c r="H19" s="8" t="s">
        <v>70</v>
      </c>
      <c r="J19" s="8">
        <f>20*66.25</f>
        <v>1325</v>
      </c>
      <c r="K19" s="8">
        <f>20*55</f>
        <v>1100</v>
      </c>
      <c r="N19" s="79">
        <f t="shared" si="0"/>
        <v>0</v>
      </c>
      <c r="O19" s="8">
        <v>2</v>
      </c>
      <c r="P19" s="8">
        <v>6</v>
      </c>
      <c r="Q19" s="8">
        <f>2700+3000</f>
        <v>5700</v>
      </c>
      <c r="R19" s="41">
        <f t="shared" si="1"/>
        <v>68400</v>
      </c>
      <c r="U19" s="11">
        <f t="shared" si="2"/>
        <v>0</v>
      </c>
      <c r="V19" s="11">
        <f t="shared" si="3"/>
        <v>68400</v>
      </c>
      <c r="W19" s="11">
        <f t="shared" si="4"/>
        <v>5700</v>
      </c>
      <c r="X19" s="79">
        <f t="shared" si="5"/>
        <v>68400</v>
      </c>
      <c r="Y19" s="11">
        <v>5828</v>
      </c>
      <c r="Z19" s="8">
        <v>10000</v>
      </c>
      <c r="AA19" s="81">
        <f t="shared" si="6"/>
        <v>15828</v>
      </c>
      <c r="AB19" s="12">
        <f t="shared" si="7"/>
        <v>3.6256551724137928E-2</v>
      </c>
      <c r="AC19" s="12">
        <f t="shared" si="8"/>
        <v>4.7792727272727271E-2</v>
      </c>
      <c r="AD19" s="82">
        <v>4796</v>
      </c>
      <c r="AE19" s="15">
        <f t="shared" si="9"/>
        <v>1319</v>
      </c>
      <c r="AF19" s="15">
        <f t="shared" si="10"/>
        <v>-415</v>
      </c>
    </row>
    <row r="20" spans="1:32" x14ac:dyDescent="0.25">
      <c r="D20" s="8"/>
      <c r="E20" s="8"/>
      <c r="F20" s="8"/>
      <c r="G20" s="8"/>
      <c r="N20" s="27">
        <f t="shared" si="0"/>
        <v>0</v>
      </c>
      <c r="R20" s="41">
        <f t="shared" si="1"/>
        <v>0</v>
      </c>
      <c r="U20" s="11">
        <f t="shared" si="2"/>
        <v>0</v>
      </c>
      <c r="V20" s="11">
        <f t="shared" si="3"/>
        <v>0</v>
      </c>
      <c r="W20" s="11">
        <f t="shared" si="4"/>
        <v>0</v>
      </c>
      <c r="X20" s="27">
        <f t="shared" si="5"/>
        <v>0</v>
      </c>
      <c r="AA20" s="29">
        <f t="shared" si="6"/>
        <v>0</v>
      </c>
      <c r="AB20" s="12" t="e">
        <f t="shared" si="7"/>
        <v>#DIV/0!</v>
      </c>
      <c r="AC20" s="42" t="e">
        <f t="shared" si="8"/>
        <v>#DIV/0!</v>
      </c>
      <c r="AE20" s="43">
        <f t="shared" si="9"/>
        <v>0</v>
      </c>
      <c r="AF20" s="43">
        <f t="shared" si="10"/>
        <v>0</v>
      </c>
    </row>
    <row r="21" spans="1:32" x14ac:dyDescent="0.25">
      <c r="D21" s="8"/>
      <c r="E21" s="8"/>
      <c r="F21" s="8"/>
      <c r="G21" s="8"/>
      <c r="N21" s="27">
        <f>M21*12</f>
        <v>0</v>
      </c>
      <c r="R21" s="41">
        <f>Q21*12</f>
        <v>0</v>
      </c>
      <c r="U21" s="11">
        <f>T21*12</f>
        <v>0</v>
      </c>
      <c r="V21" s="11">
        <f>N21+R21+U21</f>
        <v>0</v>
      </c>
      <c r="W21" s="11">
        <f>V21/12</f>
        <v>0</v>
      </c>
      <c r="X21" s="27">
        <f>W21*12</f>
        <v>0</v>
      </c>
      <c r="AA21" s="29">
        <f>Y21+Z21</f>
        <v>0</v>
      </c>
      <c r="AB21" s="12" t="e">
        <f>(V21-AA21+(S21*12))/D21</f>
        <v>#DIV/0!</v>
      </c>
      <c r="AC21" s="42" t="e">
        <f>(X21-AA21)/E21</f>
        <v>#DIV/0!</v>
      </c>
      <c r="AE21" s="43">
        <f>AA21/12</f>
        <v>0</v>
      </c>
      <c r="AF21" s="43">
        <f>W21-AD21-AE21</f>
        <v>0</v>
      </c>
    </row>
    <row r="22" spans="1:32" x14ac:dyDescent="0.25">
      <c r="A22" s="8" t="s">
        <v>64</v>
      </c>
      <c r="B22" s="8" t="s">
        <v>71</v>
      </c>
      <c r="C22" s="8" t="s">
        <v>72</v>
      </c>
      <c r="D22" s="8">
        <v>990000</v>
      </c>
      <c r="E22" s="8"/>
      <c r="F22" s="8"/>
      <c r="G22" s="8"/>
      <c r="L22" s="8">
        <v>1</v>
      </c>
      <c r="M22" s="8">
        <v>4066</v>
      </c>
      <c r="N22" s="27">
        <f>M22*12</f>
        <v>48792</v>
      </c>
      <c r="O22" s="8">
        <v>2</v>
      </c>
      <c r="Q22" s="8">
        <f>1750+1675</f>
        <v>3425</v>
      </c>
      <c r="R22" s="41">
        <f>Q22*12</f>
        <v>41100</v>
      </c>
      <c r="U22" s="11">
        <f>T22*12</f>
        <v>0</v>
      </c>
      <c r="V22" s="11">
        <f>N22+R22+U22</f>
        <v>89892</v>
      </c>
      <c r="W22" s="11">
        <f>V22/12</f>
        <v>7491</v>
      </c>
      <c r="X22" s="27">
        <f>W22*12</f>
        <v>89892</v>
      </c>
      <c r="Y22" s="83">
        <v>19226</v>
      </c>
      <c r="Z22" s="8">
        <f>4500+1500+600+8000</f>
        <v>14600</v>
      </c>
      <c r="AA22" s="29">
        <f>Y22+Z22</f>
        <v>33826</v>
      </c>
      <c r="AB22" s="12">
        <f>(V22-AA22+(S22*12))/D22</f>
        <v>5.6632323232323235E-2</v>
      </c>
      <c r="AC22" s="42" t="e">
        <f>(X22-AA22)/E22</f>
        <v>#DIV/0!</v>
      </c>
      <c r="AE22" s="43">
        <f>AA22/12</f>
        <v>2818.8333333333335</v>
      </c>
      <c r="AF22" s="43">
        <f>W22-AD22-AE22</f>
        <v>4672.1666666666661</v>
      </c>
    </row>
    <row r="23" spans="1:32" x14ac:dyDescent="0.25">
      <c r="A23" s="8" t="s">
        <v>64</v>
      </c>
      <c r="B23" s="8" t="s">
        <v>73</v>
      </c>
      <c r="C23" s="8" t="s">
        <v>74</v>
      </c>
      <c r="D23" s="8">
        <v>790000</v>
      </c>
      <c r="E23" s="8"/>
      <c r="F23" s="8"/>
      <c r="G23" s="8"/>
      <c r="L23" s="8">
        <v>1</v>
      </c>
      <c r="M23" s="8">
        <v>2414</v>
      </c>
      <c r="N23" s="27"/>
      <c r="O23" s="8">
        <v>3</v>
      </c>
      <c r="Q23" s="8">
        <f>1600+1800+1850</f>
        <v>5250</v>
      </c>
      <c r="R23" s="41">
        <f>Q23*12</f>
        <v>63000</v>
      </c>
      <c r="U23" s="11">
        <f>T23*12</f>
        <v>0</v>
      </c>
      <c r="V23" s="11">
        <f>N23+R23+U23</f>
        <v>63000</v>
      </c>
      <c r="W23" s="11">
        <f>V23/12</f>
        <v>5250</v>
      </c>
      <c r="X23" s="27">
        <f>W23*12</f>
        <v>63000</v>
      </c>
      <c r="Y23" s="11">
        <v>9407</v>
      </c>
      <c r="Z23" s="8">
        <v>20000</v>
      </c>
      <c r="AA23" s="29">
        <f>Y23+Z23</f>
        <v>29407</v>
      </c>
      <c r="AB23" s="12">
        <f>(V23-AA23+(S23*12))/D23</f>
        <v>4.2522784810126585E-2</v>
      </c>
      <c r="AC23" s="42" t="e">
        <f>(X23-AA23)/E23</f>
        <v>#DIV/0!</v>
      </c>
      <c r="AE23" s="43">
        <f>AA23/12</f>
        <v>2450.5833333333335</v>
      </c>
      <c r="AF23" s="43"/>
    </row>
    <row r="24" spans="1:32" x14ac:dyDescent="0.25">
      <c r="B24" s="8" t="s">
        <v>75</v>
      </c>
      <c r="D24" s="8">
        <v>750000</v>
      </c>
      <c r="E24" s="8"/>
      <c r="F24" s="8"/>
      <c r="G24" s="8"/>
      <c r="M24" s="8">
        <v>3200</v>
      </c>
      <c r="N24" s="27">
        <f t="shared" si="0"/>
        <v>38400</v>
      </c>
      <c r="Q24" s="8">
        <v>1800</v>
      </c>
      <c r="R24" s="41">
        <f t="shared" si="1"/>
        <v>21600</v>
      </c>
      <c r="U24" s="11">
        <f t="shared" si="2"/>
        <v>0</v>
      </c>
      <c r="V24" s="11">
        <f t="shared" si="3"/>
        <v>60000</v>
      </c>
      <c r="W24" s="11">
        <f t="shared" si="4"/>
        <v>5000</v>
      </c>
      <c r="X24" s="27">
        <f t="shared" si="5"/>
        <v>60000</v>
      </c>
      <c r="Y24" s="11">
        <v>5000</v>
      </c>
      <c r="Z24" s="8">
        <v>10000</v>
      </c>
      <c r="AA24" s="29">
        <f t="shared" si="6"/>
        <v>15000</v>
      </c>
      <c r="AB24" s="12">
        <f t="shared" si="7"/>
        <v>0.06</v>
      </c>
      <c r="AC24" s="42" t="e">
        <f t="shared" si="8"/>
        <v>#DIV/0!</v>
      </c>
      <c r="AE24" s="43">
        <f t="shared" si="9"/>
        <v>1250</v>
      </c>
      <c r="AF24" s="43">
        <f t="shared" si="10"/>
        <v>3750</v>
      </c>
    </row>
    <row r="25" spans="1:32" x14ac:dyDescent="0.25">
      <c r="D25" s="79"/>
      <c r="E25" s="8"/>
      <c r="F25" s="8"/>
      <c r="G25" s="8"/>
      <c r="N25" s="79"/>
      <c r="R25" s="41"/>
      <c r="X25" s="79"/>
      <c r="AA25" s="81"/>
      <c r="AC25" s="12"/>
      <c r="AD25" s="82"/>
    </row>
    <row r="26" spans="1:32" s="9" customFormat="1" x14ac:dyDescent="0.25">
      <c r="A26" s="9" t="s">
        <v>76</v>
      </c>
      <c r="B26" s="9" t="s">
        <v>77</v>
      </c>
      <c r="C26" s="9" t="s">
        <v>78</v>
      </c>
      <c r="D26" s="84">
        <v>1650000</v>
      </c>
      <c r="E26" s="9" t="s">
        <v>79</v>
      </c>
      <c r="F26" s="9" t="s">
        <v>80</v>
      </c>
      <c r="H26" s="9" t="s">
        <v>81</v>
      </c>
      <c r="I26" s="9" t="s">
        <v>82</v>
      </c>
      <c r="K26" s="9">
        <v>2520</v>
      </c>
      <c r="N26" s="84">
        <f t="shared" ref="N26:N31" si="11">M26*12</f>
        <v>0</v>
      </c>
      <c r="O26" s="9">
        <v>3</v>
      </c>
      <c r="P26" s="9">
        <v>7</v>
      </c>
      <c r="R26" s="85">
        <f t="shared" ref="R26:R31" si="12">Q26*12</f>
        <v>0</v>
      </c>
      <c r="U26" s="86">
        <f t="shared" ref="U26:U31" si="13">T26*12</f>
        <v>0</v>
      </c>
      <c r="V26" s="86">
        <f t="shared" ref="V26:V31" si="14">N26+R26+U26</f>
        <v>0</v>
      </c>
      <c r="W26" s="86">
        <f t="shared" ref="W26:W31" si="15">V26/12</f>
        <v>0</v>
      </c>
      <c r="X26" s="84">
        <f t="shared" ref="X26:X31" si="16">W26*12</f>
        <v>0</v>
      </c>
      <c r="Y26" s="86"/>
      <c r="AA26" s="87">
        <f t="shared" ref="AA26:AA31" si="17">Y26+Z26</f>
        <v>0</v>
      </c>
      <c r="AB26" s="88">
        <f t="shared" ref="AB26:AB31" si="18">(V26-AA26+(S26*12))/D26</f>
        <v>0</v>
      </c>
      <c r="AC26" s="88" t="e">
        <f>(X26-AA26)/E26</f>
        <v>#VALUE!</v>
      </c>
      <c r="AD26" s="89"/>
      <c r="AE26" s="90">
        <f t="shared" ref="AE26:AE31" si="19">AA26/12</f>
        <v>0</v>
      </c>
      <c r="AF26" s="90">
        <f t="shared" ref="AF26:AF31" si="20">W26-AD26-AE26</f>
        <v>0</v>
      </c>
    </row>
    <row r="27" spans="1:32" x14ac:dyDescent="0.25">
      <c r="A27" s="8" t="s">
        <v>76</v>
      </c>
      <c r="B27" s="8" t="s">
        <v>83</v>
      </c>
      <c r="C27" s="8" t="s">
        <v>84</v>
      </c>
      <c r="D27" s="27">
        <v>1700000</v>
      </c>
      <c r="E27" s="8"/>
      <c r="F27" s="8"/>
      <c r="G27" s="8"/>
      <c r="H27" s="8" t="s">
        <v>85</v>
      </c>
      <c r="N27" s="27">
        <f t="shared" si="11"/>
        <v>0</v>
      </c>
      <c r="O27" s="8">
        <v>4</v>
      </c>
      <c r="P27" s="8">
        <v>6</v>
      </c>
      <c r="R27" s="41">
        <f t="shared" si="12"/>
        <v>0</v>
      </c>
      <c r="S27" s="8">
        <v>2</v>
      </c>
      <c r="U27" s="11">
        <f t="shared" si="13"/>
        <v>0</v>
      </c>
      <c r="V27" s="11">
        <f t="shared" si="14"/>
        <v>0</v>
      </c>
      <c r="W27" s="11">
        <f t="shared" si="15"/>
        <v>0</v>
      </c>
      <c r="X27" s="27">
        <f t="shared" si="16"/>
        <v>0</v>
      </c>
      <c r="Y27" s="11">
        <v>2526</v>
      </c>
      <c r="AA27" s="29">
        <f t="shared" si="17"/>
        <v>2526</v>
      </c>
      <c r="AB27" s="12">
        <f t="shared" si="18"/>
        <v>-1.471764705882353E-3</v>
      </c>
      <c r="AC27" s="42" t="e">
        <f>(X27-AA27)/E27</f>
        <v>#DIV/0!</v>
      </c>
      <c r="AE27" s="43">
        <f t="shared" si="19"/>
        <v>210.5</v>
      </c>
      <c r="AF27" s="43">
        <f t="shared" si="20"/>
        <v>-210.5</v>
      </c>
    </row>
    <row r="28" spans="1:32" x14ac:dyDescent="0.25">
      <c r="A28" s="8" t="s">
        <v>76</v>
      </c>
      <c r="B28" s="8" t="s">
        <v>77</v>
      </c>
      <c r="C28" s="8" t="s">
        <v>86</v>
      </c>
      <c r="D28" s="79">
        <v>1450000</v>
      </c>
      <c r="E28" s="10" t="s">
        <v>87</v>
      </c>
      <c r="F28" s="8" t="s">
        <v>80</v>
      </c>
      <c r="G28" s="8"/>
      <c r="H28" s="8" t="s">
        <v>88</v>
      </c>
      <c r="K28" s="8">
        <v>3570</v>
      </c>
      <c r="N28" s="79">
        <f t="shared" si="11"/>
        <v>0</v>
      </c>
      <c r="O28" s="8">
        <v>3</v>
      </c>
      <c r="P28" s="8">
        <v>11</v>
      </c>
      <c r="R28" s="41">
        <f t="shared" si="12"/>
        <v>0</v>
      </c>
      <c r="U28" s="11">
        <f t="shared" si="13"/>
        <v>0</v>
      </c>
      <c r="V28" s="11">
        <f t="shared" si="14"/>
        <v>0</v>
      </c>
      <c r="W28" s="11">
        <f t="shared" si="15"/>
        <v>0</v>
      </c>
      <c r="X28" s="79">
        <f t="shared" si="16"/>
        <v>0</v>
      </c>
      <c r="AA28" s="81">
        <f t="shared" si="17"/>
        <v>0</v>
      </c>
      <c r="AB28" s="12">
        <f t="shared" si="18"/>
        <v>0</v>
      </c>
      <c r="AC28" s="12" t="e">
        <f>(X28-AA28)/E28</f>
        <v>#VALUE!</v>
      </c>
      <c r="AD28" s="82"/>
      <c r="AE28" s="15">
        <f t="shared" si="19"/>
        <v>0</v>
      </c>
      <c r="AF28" s="15">
        <f t="shared" si="20"/>
        <v>0</v>
      </c>
    </row>
    <row r="29" spans="1:32" x14ac:dyDescent="0.25">
      <c r="A29" s="8" t="s">
        <v>64</v>
      </c>
      <c r="C29" s="8" t="s">
        <v>89</v>
      </c>
      <c r="D29" s="27">
        <v>1900000</v>
      </c>
      <c r="E29" s="10" t="s">
        <v>90</v>
      </c>
      <c r="F29" s="8" t="s">
        <v>91</v>
      </c>
      <c r="G29" s="8"/>
      <c r="H29" s="8" t="s">
        <v>92</v>
      </c>
      <c r="N29" s="27">
        <f t="shared" si="11"/>
        <v>0</v>
      </c>
      <c r="O29" s="8">
        <v>5</v>
      </c>
      <c r="P29" s="8">
        <f>4+2+2+2+2</f>
        <v>12</v>
      </c>
      <c r="R29" s="41">
        <f t="shared" si="12"/>
        <v>0</v>
      </c>
      <c r="U29" s="11">
        <f t="shared" si="13"/>
        <v>0</v>
      </c>
      <c r="V29" s="11">
        <f t="shared" si="14"/>
        <v>0</v>
      </c>
      <c r="W29" s="11">
        <f t="shared" si="15"/>
        <v>0</v>
      </c>
      <c r="X29" s="27">
        <f t="shared" si="16"/>
        <v>0</v>
      </c>
      <c r="Y29" s="11">
        <f>433*12</f>
        <v>5196</v>
      </c>
      <c r="AA29" s="29">
        <f t="shared" si="17"/>
        <v>5196</v>
      </c>
      <c r="AB29" s="12">
        <f t="shared" si="18"/>
        <v>-2.7347368421052633E-3</v>
      </c>
      <c r="AC29" s="42" t="e">
        <f>(X29-AA29)/F29</f>
        <v>#VALUE!</v>
      </c>
      <c r="AE29" s="43">
        <f t="shared" si="19"/>
        <v>433</v>
      </c>
      <c r="AF29" s="43">
        <f t="shared" si="20"/>
        <v>-433</v>
      </c>
    </row>
    <row r="30" spans="1:32" x14ac:dyDescent="0.25">
      <c r="A30" s="8" t="s">
        <v>76</v>
      </c>
      <c r="B30" s="8" t="s">
        <v>93</v>
      </c>
      <c r="C30" s="8" t="s">
        <v>94</v>
      </c>
      <c r="D30" s="79">
        <v>1600000</v>
      </c>
      <c r="E30" s="80" t="s">
        <v>95</v>
      </c>
      <c r="F30" s="80" t="s">
        <v>96</v>
      </c>
      <c r="J30" s="8">
        <v>2000</v>
      </c>
      <c r="K30" s="8">
        <v>3505</v>
      </c>
      <c r="N30" s="79">
        <f t="shared" si="11"/>
        <v>0</v>
      </c>
      <c r="O30" s="8">
        <v>3</v>
      </c>
      <c r="P30" s="8">
        <v>6</v>
      </c>
      <c r="R30" s="41">
        <f t="shared" si="12"/>
        <v>0</v>
      </c>
      <c r="U30" s="11">
        <f t="shared" si="13"/>
        <v>0</v>
      </c>
      <c r="V30" s="11">
        <f t="shared" si="14"/>
        <v>0</v>
      </c>
      <c r="W30" s="11">
        <f t="shared" si="15"/>
        <v>0</v>
      </c>
      <c r="X30" s="79">
        <f t="shared" si="16"/>
        <v>0</v>
      </c>
      <c r="Y30" s="11">
        <v>4039</v>
      </c>
      <c r="AA30" s="81">
        <f t="shared" si="17"/>
        <v>4039</v>
      </c>
      <c r="AB30" s="12">
        <f t="shared" si="18"/>
        <v>-2.5243750000000001E-3</v>
      </c>
      <c r="AC30" s="12" t="e">
        <f>(X30-AA30)/E30</f>
        <v>#VALUE!</v>
      </c>
      <c r="AD30" s="82"/>
      <c r="AE30" s="15">
        <f t="shared" si="19"/>
        <v>336.58333333333331</v>
      </c>
      <c r="AF30" s="15">
        <f t="shared" si="20"/>
        <v>-336.58333333333331</v>
      </c>
    </row>
    <row r="31" spans="1:32" x14ac:dyDescent="0.25">
      <c r="A31" s="8" t="s">
        <v>76</v>
      </c>
      <c r="C31" s="8" t="s">
        <v>97</v>
      </c>
      <c r="D31" s="27">
        <v>1600000</v>
      </c>
      <c r="E31" s="8" t="s">
        <v>98</v>
      </c>
      <c r="F31" s="8" t="s">
        <v>99</v>
      </c>
      <c r="G31" s="8"/>
      <c r="H31" s="8" t="s">
        <v>100</v>
      </c>
      <c r="K31" s="8">
        <v>3300</v>
      </c>
      <c r="L31" s="8">
        <v>1</v>
      </c>
      <c r="N31" s="27">
        <f t="shared" si="11"/>
        <v>0</v>
      </c>
      <c r="O31" s="8">
        <v>2</v>
      </c>
      <c r="P31" s="8">
        <v>5</v>
      </c>
      <c r="R31" s="41">
        <f t="shared" si="12"/>
        <v>0</v>
      </c>
      <c r="U31" s="11">
        <f t="shared" si="13"/>
        <v>0</v>
      </c>
      <c r="V31" s="11">
        <f t="shared" si="14"/>
        <v>0</v>
      </c>
      <c r="W31" s="11">
        <f t="shared" si="15"/>
        <v>0</v>
      </c>
      <c r="X31" s="27">
        <f t="shared" si="16"/>
        <v>0</v>
      </c>
      <c r="Y31" s="11">
        <v>2646</v>
      </c>
      <c r="AA31" s="29">
        <f t="shared" si="17"/>
        <v>2646</v>
      </c>
      <c r="AB31" s="12">
        <f t="shared" si="18"/>
        <v>-1.6537500000000001E-3</v>
      </c>
      <c r="AC31" s="42" t="e">
        <f>(X31-AA31)/E31</f>
        <v>#VALUE!</v>
      </c>
      <c r="AE31" s="43">
        <f t="shared" si="19"/>
        <v>220.5</v>
      </c>
      <c r="AF31" s="43">
        <f t="shared" si="20"/>
        <v>-220.5</v>
      </c>
    </row>
    <row r="32" spans="1:32" s="10" customFormat="1" x14ac:dyDescent="0.25">
      <c r="C32" s="10" t="s">
        <v>101</v>
      </c>
      <c r="D32" s="91">
        <v>1500000</v>
      </c>
      <c r="E32" s="10" t="s">
        <v>102</v>
      </c>
      <c r="H32" s="10" t="s">
        <v>103</v>
      </c>
      <c r="J32" s="10" t="s">
        <v>104</v>
      </c>
      <c r="K32" s="10">
        <v>3183</v>
      </c>
      <c r="N32" s="91">
        <f>M32*12</f>
        <v>0</v>
      </c>
      <c r="O32" s="10">
        <v>3</v>
      </c>
      <c r="R32" s="92">
        <f>Q32*12</f>
        <v>0</v>
      </c>
      <c r="S32" s="10">
        <v>1</v>
      </c>
      <c r="U32" s="83">
        <f>T32*12</f>
        <v>0</v>
      </c>
      <c r="V32" s="83">
        <f>N32+R32+U32</f>
        <v>0</v>
      </c>
      <c r="W32" s="83">
        <f>V32/12</f>
        <v>0</v>
      </c>
      <c r="X32" s="91">
        <f>W32*12</f>
        <v>0</v>
      </c>
      <c r="Y32" s="83">
        <v>1951</v>
      </c>
      <c r="AA32" s="93">
        <f>Y32+Z32</f>
        <v>1951</v>
      </c>
      <c r="AB32" s="94">
        <f>(V32-AA32+(S32*12))/D32</f>
        <v>-1.2926666666666666E-3</v>
      </c>
      <c r="AC32" s="94" t="e">
        <f>(X32-AA32)/E32</f>
        <v>#VALUE!</v>
      </c>
      <c r="AD32" s="95"/>
      <c r="AE32" s="96">
        <f>AA32/12</f>
        <v>162.58333333333334</v>
      </c>
      <c r="AF32" s="96">
        <f>W32-AD32-AE32</f>
        <v>-162.58333333333334</v>
      </c>
    </row>
    <row r="33" spans="1:32" x14ac:dyDescent="0.25">
      <c r="E33" s="8"/>
      <c r="F33" s="8"/>
      <c r="G33" s="8"/>
      <c r="N33" s="27"/>
      <c r="R33" s="41"/>
      <c r="X33" s="27"/>
      <c r="AA33" s="29"/>
      <c r="AC33" s="42"/>
      <c r="AE33" s="43"/>
      <c r="AF33" s="43"/>
    </row>
    <row r="34" spans="1:32" x14ac:dyDescent="0.25">
      <c r="E34" s="8"/>
      <c r="F34" s="8"/>
      <c r="G34" s="8"/>
      <c r="N34" s="27"/>
      <c r="R34" s="41"/>
      <c r="X34" s="27"/>
      <c r="AA34" s="29"/>
      <c r="AC34" s="42"/>
      <c r="AE34" s="43"/>
      <c r="AF34" s="43"/>
    </row>
    <row r="35" spans="1:32" s="7" customFormat="1" x14ac:dyDescent="0.25">
      <c r="A35" s="7" t="s">
        <v>105</v>
      </c>
      <c r="D35" s="97"/>
      <c r="E35" s="98"/>
      <c r="F35" s="98"/>
      <c r="G35" s="6"/>
      <c r="N35" s="97"/>
      <c r="R35" s="99"/>
      <c r="U35" s="100"/>
      <c r="V35" s="100"/>
      <c r="W35" s="100"/>
      <c r="X35" s="97"/>
      <c r="Y35" s="100"/>
      <c r="AA35" s="101"/>
      <c r="AB35" s="102"/>
      <c r="AC35" s="102"/>
      <c r="AD35" s="103"/>
      <c r="AE35" s="104"/>
      <c r="AF35" s="104"/>
    </row>
    <row r="36" spans="1:32" x14ac:dyDescent="0.25">
      <c r="A36" s="8" t="s">
        <v>106</v>
      </c>
      <c r="N36" s="27"/>
      <c r="R36" s="41"/>
      <c r="X36" s="27"/>
      <c r="AA36" s="29"/>
      <c r="AC36" s="42"/>
      <c r="AE36" s="43"/>
      <c r="AF36" s="43"/>
    </row>
    <row r="37" spans="1:32" x14ac:dyDescent="0.25">
      <c r="N37" s="27">
        <f t="shared" ref="N37:N46" si="21">M37*12</f>
        <v>0</v>
      </c>
      <c r="R37" s="41">
        <f t="shared" ref="R37:R46" si="22">Q37*12</f>
        <v>0</v>
      </c>
      <c r="U37" s="11">
        <f t="shared" ref="U37:U46" si="23">T37*12</f>
        <v>0</v>
      </c>
      <c r="V37" s="11">
        <f t="shared" ref="V37:V46" si="24">N37+R37+U37</f>
        <v>0</v>
      </c>
      <c r="W37" s="11">
        <f t="shared" ref="W37:W46" si="25">V37/12</f>
        <v>0</v>
      </c>
      <c r="X37" s="27">
        <f t="shared" ref="X37:X46" si="26">W37*12</f>
        <v>0</v>
      </c>
      <c r="AA37" s="29">
        <f>Y37+Z37</f>
        <v>0</v>
      </c>
      <c r="AB37" s="12" t="e">
        <f>(V37-AA37+(S37*12))/D37</f>
        <v>#DIV/0!</v>
      </c>
      <c r="AC37" s="42" t="e">
        <f>(X37-AA37)/E37</f>
        <v>#DIV/0!</v>
      </c>
      <c r="AE37" s="43">
        <f>AA37/12</f>
        <v>0</v>
      </c>
      <c r="AF37" s="43">
        <f>W37-AD37-AE37</f>
        <v>0</v>
      </c>
    </row>
    <row r="38" spans="1:32" x14ac:dyDescent="0.25">
      <c r="A38" s="8" t="s">
        <v>64</v>
      </c>
      <c r="C38" s="8" t="s">
        <v>107</v>
      </c>
      <c r="D38" s="27">
        <v>1100000</v>
      </c>
      <c r="E38" s="8"/>
      <c r="F38" s="8" t="s">
        <v>108</v>
      </c>
      <c r="G38" s="8"/>
      <c r="H38" s="8" t="s">
        <v>109</v>
      </c>
      <c r="N38" s="27">
        <f t="shared" si="21"/>
        <v>0</v>
      </c>
      <c r="Q38" s="8">
        <v>9485</v>
      </c>
      <c r="R38" s="41">
        <f t="shared" si="22"/>
        <v>113820</v>
      </c>
      <c r="U38" s="11">
        <f t="shared" si="23"/>
        <v>0</v>
      </c>
      <c r="V38" s="11">
        <f t="shared" si="24"/>
        <v>113820</v>
      </c>
      <c r="W38" s="11">
        <f t="shared" si="25"/>
        <v>9485</v>
      </c>
      <c r="X38" s="27">
        <f t="shared" si="26"/>
        <v>113820</v>
      </c>
      <c r="Y38" s="11">
        <v>10000</v>
      </c>
      <c r="Z38" s="8">
        <v>15000</v>
      </c>
      <c r="AA38" s="29">
        <f>Y38+Z38</f>
        <v>25000</v>
      </c>
      <c r="AB38" s="12">
        <f>(V38-AA38+(S38*12))/D38</f>
        <v>8.0745454545454551E-2</v>
      </c>
      <c r="AC38" s="42" t="e">
        <f>(X38-AA38)/E38</f>
        <v>#DIV/0!</v>
      </c>
      <c r="AE38" s="43">
        <f>AA38/12</f>
        <v>2083.3333333333335</v>
      </c>
      <c r="AF38" s="43">
        <f>W38-AD38-AE38</f>
        <v>7401.6666666666661</v>
      </c>
    </row>
    <row r="39" spans="1:32" x14ac:dyDescent="0.25">
      <c r="A39" s="8" t="s">
        <v>76</v>
      </c>
      <c r="B39" s="8" t="s">
        <v>110</v>
      </c>
      <c r="C39" s="8" t="s">
        <v>111</v>
      </c>
      <c r="D39" s="27">
        <v>1100000</v>
      </c>
      <c r="E39" s="8"/>
      <c r="F39" s="8" t="s">
        <v>112</v>
      </c>
      <c r="G39" s="8"/>
      <c r="H39" s="8" t="s">
        <v>113</v>
      </c>
      <c r="N39" s="27">
        <f t="shared" si="21"/>
        <v>0</v>
      </c>
      <c r="R39" s="41">
        <f t="shared" si="22"/>
        <v>0</v>
      </c>
      <c r="U39" s="11">
        <f t="shared" si="23"/>
        <v>0</v>
      </c>
      <c r="V39" s="11">
        <f t="shared" si="24"/>
        <v>0</v>
      </c>
      <c r="W39" s="11">
        <f t="shared" si="25"/>
        <v>0</v>
      </c>
      <c r="X39" s="27">
        <f t="shared" si="26"/>
        <v>0</v>
      </c>
      <c r="AA39" s="29">
        <f>Y39+Z39</f>
        <v>0</v>
      </c>
      <c r="AB39" s="12">
        <f>(V39-AA39+(S39*12))/D39</f>
        <v>0</v>
      </c>
      <c r="AC39" s="42" t="e">
        <f>(X39-AA39)/E39</f>
        <v>#DIV/0!</v>
      </c>
      <c r="AE39" s="43">
        <f>AA39/12</f>
        <v>0</v>
      </c>
      <c r="AF39" s="43">
        <f>W39-AD39-AE39</f>
        <v>0</v>
      </c>
    </row>
    <row r="40" spans="1:32" x14ac:dyDescent="0.25">
      <c r="E40" s="8"/>
      <c r="F40" s="8"/>
      <c r="G40" s="8"/>
      <c r="N40" s="27">
        <f t="shared" si="21"/>
        <v>0</v>
      </c>
      <c r="R40" s="41">
        <f t="shared" si="22"/>
        <v>0</v>
      </c>
      <c r="U40" s="11">
        <f t="shared" si="23"/>
        <v>0</v>
      </c>
      <c r="V40" s="11">
        <f t="shared" si="24"/>
        <v>0</v>
      </c>
      <c r="W40" s="11">
        <f t="shared" si="25"/>
        <v>0</v>
      </c>
      <c r="X40" s="27">
        <f t="shared" si="26"/>
        <v>0</v>
      </c>
      <c r="AA40" s="29">
        <f>Y40+Z40</f>
        <v>0</v>
      </c>
      <c r="AB40" s="12" t="e">
        <f>(V40-AA40+(S40*12))/D40</f>
        <v>#DIV/0!</v>
      </c>
      <c r="AC40" s="42" t="e">
        <f>(X40-AA40)/E40</f>
        <v>#DIV/0!</v>
      </c>
      <c r="AE40" s="43">
        <f>AA40/12</f>
        <v>0</v>
      </c>
      <c r="AF40" s="43">
        <f>W40-AD40-AE40</f>
        <v>0</v>
      </c>
    </row>
    <row r="41" spans="1:32" x14ac:dyDescent="0.25">
      <c r="C41" s="8" t="s">
        <v>114</v>
      </c>
      <c r="D41" s="27">
        <v>1650000</v>
      </c>
      <c r="E41" s="8"/>
      <c r="F41" s="8" t="s">
        <v>115</v>
      </c>
      <c r="G41" s="8"/>
      <c r="N41" s="27">
        <f t="shared" si="21"/>
        <v>0</v>
      </c>
      <c r="R41" s="41">
        <f t="shared" si="22"/>
        <v>0</v>
      </c>
      <c r="U41" s="11">
        <f t="shared" si="23"/>
        <v>0</v>
      </c>
      <c r="V41" s="11">
        <f t="shared" si="24"/>
        <v>0</v>
      </c>
      <c r="W41" s="11">
        <f t="shared" si="25"/>
        <v>0</v>
      </c>
      <c r="X41" s="27">
        <f t="shared" si="26"/>
        <v>0</v>
      </c>
      <c r="AA41" s="29">
        <f t="shared" ref="AA41:AA60" si="27">Y41+Z41</f>
        <v>0</v>
      </c>
      <c r="AB41" s="12">
        <f t="shared" ref="AB41:AB60" si="28">(V41-AA41+(S41*12))/D41</f>
        <v>0</v>
      </c>
      <c r="AC41" s="42" t="e">
        <f t="shared" ref="AC41:AC60" si="29">(X41-AA41)/E41</f>
        <v>#DIV/0!</v>
      </c>
      <c r="AE41" s="43">
        <f t="shared" ref="AE41:AE60" si="30">AA41/12</f>
        <v>0</v>
      </c>
      <c r="AF41" s="43">
        <f t="shared" ref="AF41:AF60" si="31">W41-AD41-AE41</f>
        <v>0</v>
      </c>
    </row>
    <row r="42" spans="1:32" x14ac:dyDescent="0.25">
      <c r="C42" s="8" t="s">
        <v>116</v>
      </c>
      <c r="D42" s="27">
        <v>1400000</v>
      </c>
      <c r="E42" s="8"/>
      <c r="F42" s="8" t="s">
        <v>115</v>
      </c>
      <c r="G42" s="8"/>
      <c r="N42" s="27">
        <f t="shared" si="21"/>
        <v>0</v>
      </c>
      <c r="R42" s="41">
        <f t="shared" si="22"/>
        <v>0</v>
      </c>
      <c r="U42" s="11">
        <f t="shared" si="23"/>
        <v>0</v>
      </c>
      <c r="V42" s="11">
        <f t="shared" si="24"/>
        <v>0</v>
      </c>
      <c r="W42" s="11">
        <f t="shared" si="25"/>
        <v>0</v>
      </c>
      <c r="X42" s="27">
        <f t="shared" si="26"/>
        <v>0</v>
      </c>
      <c r="AA42" s="29">
        <f t="shared" si="27"/>
        <v>0</v>
      </c>
      <c r="AB42" s="12">
        <f t="shared" si="28"/>
        <v>0</v>
      </c>
      <c r="AC42" s="42" t="e">
        <f t="shared" si="29"/>
        <v>#DIV/0!</v>
      </c>
      <c r="AE42" s="43">
        <f t="shared" si="30"/>
        <v>0</v>
      </c>
      <c r="AF42" s="43">
        <f t="shared" si="31"/>
        <v>0</v>
      </c>
    </row>
    <row r="43" spans="1:32" x14ac:dyDescent="0.25">
      <c r="B43" s="8" t="s">
        <v>117</v>
      </c>
      <c r="C43" s="8" t="s">
        <v>118</v>
      </c>
      <c r="D43" s="27">
        <v>1500000</v>
      </c>
      <c r="E43" s="8"/>
      <c r="F43" s="8" t="s">
        <v>119</v>
      </c>
      <c r="G43" s="8"/>
      <c r="N43" s="27">
        <f t="shared" si="21"/>
        <v>0</v>
      </c>
      <c r="R43" s="41">
        <f t="shared" si="22"/>
        <v>0</v>
      </c>
      <c r="U43" s="11">
        <f t="shared" si="23"/>
        <v>0</v>
      </c>
      <c r="V43" s="11">
        <f t="shared" si="24"/>
        <v>0</v>
      </c>
      <c r="W43" s="11">
        <f t="shared" si="25"/>
        <v>0</v>
      </c>
      <c r="X43" s="27">
        <f t="shared" si="26"/>
        <v>0</v>
      </c>
      <c r="AA43" s="29">
        <f t="shared" si="27"/>
        <v>0</v>
      </c>
      <c r="AB43" s="12">
        <f t="shared" si="28"/>
        <v>0</v>
      </c>
      <c r="AC43" s="42" t="e">
        <f t="shared" si="29"/>
        <v>#DIV/0!</v>
      </c>
      <c r="AE43" s="43">
        <f t="shared" si="30"/>
        <v>0</v>
      </c>
      <c r="AF43" s="43">
        <f t="shared" si="31"/>
        <v>0</v>
      </c>
    </row>
    <row r="44" spans="1:32" x14ac:dyDescent="0.25">
      <c r="B44" s="8" t="s">
        <v>117</v>
      </c>
      <c r="C44" s="8" t="s">
        <v>120</v>
      </c>
      <c r="D44" s="27">
        <v>1400000</v>
      </c>
      <c r="E44" s="8"/>
      <c r="F44" s="8" t="s">
        <v>121</v>
      </c>
      <c r="G44" s="8"/>
      <c r="N44" s="27">
        <f t="shared" si="21"/>
        <v>0</v>
      </c>
      <c r="R44" s="41">
        <f t="shared" si="22"/>
        <v>0</v>
      </c>
      <c r="U44" s="11">
        <f t="shared" si="23"/>
        <v>0</v>
      </c>
      <c r="V44" s="11">
        <f t="shared" si="24"/>
        <v>0</v>
      </c>
      <c r="W44" s="11">
        <f t="shared" si="25"/>
        <v>0</v>
      </c>
      <c r="X44" s="27">
        <f t="shared" si="26"/>
        <v>0</v>
      </c>
      <c r="AA44" s="29">
        <f t="shared" si="27"/>
        <v>0</v>
      </c>
      <c r="AB44" s="12">
        <f t="shared" si="28"/>
        <v>0</v>
      </c>
      <c r="AC44" s="42" t="e">
        <f t="shared" si="29"/>
        <v>#DIV/0!</v>
      </c>
      <c r="AE44" s="43">
        <f t="shared" si="30"/>
        <v>0</v>
      </c>
      <c r="AF44" s="43">
        <f t="shared" si="31"/>
        <v>0</v>
      </c>
    </row>
    <row r="45" spans="1:32" x14ac:dyDescent="0.25">
      <c r="C45" s="8" t="s">
        <v>122</v>
      </c>
      <c r="D45" s="27">
        <v>1650000</v>
      </c>
      <c r="E45" s="8"/>
      <c r="F45" s="8" t="s">
        <v>123</v>
      </c>
      <c r="G45" s="8"/>
      <c r="N45" s="27">
        <f t="shared" si="21"/>
        <v>0</v>
      </c>
      <c r="R45" s="41">
        <f t="shared" si="22"/>
        <v>0</v>
      </c>
      <c r="U45" s="11">
        <f t="shared" si="23"/>
        <v>0</v>
      </c>
      <c r="V45" s="11">
        <f t="shared" si="24"/>
        <v>0</v>
      </c>
      <c r="W45" s="11">
        <f t="shared" si="25"/>
        <v>0</v>
      </c>
      <c r="X45" s="27">
        <f t="shared" si="26"/>
        <v>0</v>
      </c>
      <c r="AA45" s="29">
        <f t="shared" si="27"/>
        <v>0</v>
      </c>
      <c r="AB45" s="12">
        <f t="shared" si="28"/>
        <v>0</v>
      </c>
      <c r="AC45" s="42" t="e">
        <f t="shared" si="29"/>
        <v>#DIV/0!</v>
      </c>
      <c r="AE45" s="43">
        <f t="shared" si="30"/>
        <v>0</v>
      </c>
      <c r="AF45" s="43">
        <f t="shared" si="31"/>
        <v>0</v>
      </c>
    </row>
    <row r="46" spans="1:32" x14ac:dyDescent="0.25">
      <c r="C46" s="8" t="s">
        <v>124</v>
      </c>
      <c r="D46" s="27">
        <v>1500000</v>
      </c>
      <c r="E46" s="8"/>
      <c r="F46" s="8" t="s">
        <v>123</v>
      </c>
      <c r="G46" s="8"/>
      <c r="M46" s="8">
        <f>5500</f>
        <v>5500</v>
      </c>
      <c r="N46" s="27">
        <f t="shared" si="21"/>
        <v>66000</v>
      </c>
      <c r="R46" s="41">
        <f t="shared" si="22"/>
        <v>0</v>
      </c>
      <c r="U46" s="11">
        <f t="shared" si="23"/>
        <v>0</v>
      </c>
      <c r="V46" s="11">
        <f t="shared" si="24"/>
        <v>66000</v>
      </c>
      <c r="W46" s="11">
        <f t="shared" si="25"/>
        <v>5500</v>
      </c>
      <c r="X46" s="27">
        <f t="shared" si="26"/>
        <v>66000</v>
      </c>
      <c r="Y46" s="11">
        <v>6589</v>
      </c>
      <c r="Z46" s="8">
        <f>4950+1500+3000+750+1000+3201</f>
        <v>14401</v>
      </c>
      <c r="AA46" s="29">
        <f>Y46+Z46</f>
        <v>20990</v>
      </c>
      <c r="AB46" s="94">
        <f>(V46-AA46+(S46*12))/D46</f>
        <v>3.0006666666666668E-2</v>
      </c>
      <c r="AC46" s="42" t="e">
        <f>(X46-AA46)/E46</f>
        <v>#DIV/0!</v>
      </c>
      <c r="AE46" s="43">
        <f>AA46/12</f>
        <v>1749.1666666666667</v>
      </c>
      <c r="AF46" s="43">
        <f>W46-AD46-AE46</f>
        <v>3750.833333333333</v>
      </c>
    </row>
    <row r="47" spans="1:32" s="10" customFormat="1" x14ac:dyDescent="0.25">
      <c r="B47" s="10" t="s">
        <v>125</v>
      </c>
      <c r="C47" s="10" t="s">
        <v>126</v>
      </c>
      <c r="D47" s="91">
        <v>1800000</v>
      </c>
      <c r="E47" s="10">
        <v>1000000</v>
      </c>
      <c r="F47" s="10" t="s">
        <v>127</v>
      </c>
      <c r="G47" s="10" t="s">
        <v>128</v>
      </c>
      <c r="K47" s="10" t="s">
        <v>129</v>
      </c>
      <c r="N47" s="91"/>
      <c r="R47" s="92"/>
      <c r="U47" s="83"/>
      <c r="V47" s="83">
        <v>168000</v>
      </c>
      <c r="W47" s="83">
        <f>168000/12</f>
        <v>14000</v>
      </c>
      <c r="X47" s="91">
        <v>168000</v>
      </c>
      <c r="Y47" s="83">
        <v>44000</v>
      </c>
      <c r="Z47" s="10">
        <v>56000</v>
      </c>
      <c r="AA47" s="93">
        <f t="shared" si="27"/>
        <v>100000</v>
      </c>
      <c r="AB47" s="94">
        <f t="shared" si="28"/>
        <v>3.7777777777777778E-2</v>
      </c>
      <c r="AC47" s="94">
        <f t="shared" si="29"/>
        <v>6.8000000000000005E-2</v>
      </c>
      <c r="AD47" s="95"/>
      <c r="AE47" s="96">
        <f t="shared" si="30"/>
        <v>8333.3333333333339</v>
      </c>
      <c r="AF47" s="96">
        <f t="shared" si="31"/>
        <v>5666.6666666666661</v>
      </c>
    </row>
    <row r="48" spans="1:32" s="10" customFormat="1" x14ac:dyDescent="0.25">
      <c r="B48" s="10" t="s">
        <v>130</v>
      </c>
      <c r="C48" s="10" t="s">
        <v>131</v>
      </c>
      <c r="D48" s="91">
        <v>1470000</v>
      </c>
      <c r="F48" s="10" t="s">
        <v>132</v>
      </c>
      <c r="N48" s="91"/>
      <c r="R48" s="92"/>
      <c r="U48" s="83"/>
      <c r="V48" s="83">
        <f>64476</f>
        <v>64476</v>
      </c>
      <c r="W48" s="83">
        <f>V48/12</f>
        <v>5373</v>
      </c>
      <c r="X48" s="91">
        <v>64476</v>
      </c>
      <c r="Y48" s="83">
        <v>25343</v>
      </c>
      <c r="Z48" s="10">
        <v>33000</v>
      </c>
      <c r="AA48" s="93">
        <f t="shared" si="27"/>
        <v>58343</v>
      </c>
      <c r="AB48" s="94">
        <f t="shared" si="28"/>
        <v>4.1721088435374152E-3</v>
      </c>
      <c r="AC48" s="94" t="e">
        <f t="shared" si="29"/>
        <v>#DIV/0!</v>
      </c>
      <c r="AD48" s="95"/>
      <c r="AE48" s="96">
        <f t="shared" si="30"/>
        <v>4861.916666666667</v>
      </c>
      <c r="AF48" s="96">
        <f t="shared" si="31"/>
        <v>511.08333333333303</v>
      </c>
    </row>
    <row r="49" spans="1:32" x14ac:dyDescent="0.25">
      <c r="E49" s="8"/>
      <c r="F49" s="8"/>
      <c r="G49" s="8"/>
      <c r="N49" s="27"/>
      <c r="R49" s="41"/>
      <c r="X49" s="27"/>
      <c r="AA49" s="29">
        <f t="shared" si="27"/>
        <v>0</v>
      </c>
      <c r="AB49" s="12" t="e">
        <f t="shared" si="28"/>
        <v>#DIV/0!</v>
      </c>
      <c r="AC49" s="42" t="e">
        <f t="shared" si="29"/>
        <v>#DIV/0!</v>
      </c>
      <c r="AE49" s="43">
        <f t="shared" si="30"/>
        <v>0</v>
      </c>
      <c r="AF49" s="43">
        <f t="shared" si="31"/>
        <v>0</v>
      </c>
    </row>
    <row r="50" spans="1:32" x14ac:dyDescent="0.25">
      <c r="E50" s="8"/>
      <c r="F50" s="8"/>
      <c r="G50" s="8"/>
      <c r="N50" s="27"/>
      <c r="R50" s="41"/>
      <c r="X50" s="27"/>
      <c r="AA50" s="29">
        <f t="shared" si="27"/>
        <v>0</v>
      </c>
      <c r="AB50" s="12" t="e">
        <f t="shared" si="28"/>
        <v>#DIV/0!</v>
      </c>
      <c r="AC50" s="42" t="e">
        <f t="shared" si="29"/>
        <v>#DIV/0!</v>
      </c>
      <c r="AE50" s="43">
        <f t="shared" si="30"/>
        <v>0</v>
      </c>
      <c r="AF50" s="43">
        <f t="shared" si="31"/>
        <v>0</v>
      </c>
    </row>
    <row r="51" spans="1:32" x14ac:dyDescent="0.25">
      <c r="E51" s="8"/>
      <c r="F51" s="8"/>
      <c r="G51" s="8"/>
      <c r="N51" s="27"/>
      <c r="R51" s="41"/>
      <c r="X51" s="27"/>
      <c r="AA51" s="29">
        <f t="shared" si="27"/>
        <v>0</v>
      </c>
      <c r="AB51" s="12" t="e">
        <f t="shared" si="28"/>
        <v>#DIV/0!</v>
      </c>
      <c r="AC51" s="42" t="e">
        <f t="shared" si="29"/>
        <v>#DIV/0!</v>
      </c>
      <c r="AE51" s="43">
        <f t="shared" si="30"/>
        <v>0</v>
      </c>
      <c r="AF51" s="43">
        <f t="shared" si="31"/>
        <v>0</v>
      </c>
    </row>
    <row r="52" spans="1:32" x14ac:dyDescent="0.25">
      <c r="A52" s="8" t="s">
        <v>64</v>
      </c>
      <c r="C52" s="8" t="s">
        <v>107</v>
      </c>
      <c r="D52" s="27">
        <v>1150000</v>
      </c>
      <c r="E52" s="8" t="s">
        <v>133</v>
      </c>
      <c r="F52" s="8"/>
      <c r="G52" s="8"/>
      <c r="H52" s="8" t="s">
        <v>134</v>
      </c>
      <c r="N52" s="27">
        <f t="shared" ref="N52:N60" si="32">M52*12</f>
        <v>0</v>
      </c>
      <c r="R52" s="41">
        <f t="shared" ref="R52:R60" si="33">Q52*12</f>
        <v>0</v>
      </c>
      <c r="U52" s="11">
        <f t="shared" ref="U52:U60" si="34">T52*12</f>
        <v>0</v>
      </c>
      <c r="V52" s="11">
        <f t="shared" ref="V52:V60" si="35">N52+R52+U52</f>
        <v>0</v>
      </c>
      <c r="W52" s="11">
        <f t="shared" ref="W52:W60" si="36">V52/12</f>
        <v>0</v>
      </c>
      <c r="X52" s="27">
        <f t="shared" ref="X52:X60" si="37">W52*12</f>
        <v>0</v>
      </c>
      <c r="AA52" s="29">
        <f t="shared" si="27"/>
        <v>0</v>
      </c>
      <c r="AB52" s="12">
        <f t="shared" si="28"/>
        <v>0</v>
      </c>
      <c r="AC52" s="42" t="e">
        <f t="shared" si="29"/>
        <v>#VALUE!</v>
      </c>
      <c r="AE52" s="43">
        <f t="shared" si="30"/>
        <v>0</v>
      </c>
      <c r="AF52" s="43">
        <f t="shared" si="31"/>
        <v>0</v>
      </c>
    </row>
    <row r="53" spans="1:32" x14ac:dyDescent="0.25">
      <c r="A53" s="8" t="s">
        <v>64</v>
      </c>
      <c r="C53" s="8" t="s">
        <v>135</v>
      </c>
      <c r="D53" s="27">
        <v>1600000</v>
      </c>
      <c r="E53" s="8" t="s">
        <v>123</v>
      </c>
      <c r="F53" s="8"/>
      <c r="G53" s="8"/>
      <c r="H53" s="8" t="s">
        <v>136</v>
      </c>
      <c r="N53" s="27">
        <f t="shared" si="32"/>
        <v>0</v>
      </c>
      <c r="R53" s="41">
        <f t="shared" si="33"/>
        <v>0</v>
      </c>
      <c r="U53" s="11">
        <f t="shared" si="34"/>
        <v>0</v>
      </c>
      <c r="V53" s="11">
        <f t="shared" si="35"/>
        <v>0</v>
      </c>
      <c r="W53" s="11">
        <f t="shared" si="36"/>
        <v>0</v>
      </c>
      <c r="X53" s="27">
        <f t="shared" si="37"/>
        <v>0</v>
      </c>
      <c r="AA53" s="29">
        <f t="shared" si="27"/>
        <v>0</v>
      </c>
      <c r="AB53" s="12">
        <f t="shared" si="28"/>
        <v>0</v>
      </c>
      <c r="AC53" s="42" t="e">
        <f t="shared" si="29"/>
        <v>#VALUE!</v>
      </c>
      <c r="AE53" s="43">
        <f t="shared" si="30"/>
        <v>0</v>
      </c>
      <c r="AF53" s="43">
        <f t="shared" si="31"/>
        <v>0</v>
      </c>
    </row>
    <row r="54" spans="1:32" x14ac:dyDescent="0.25">
      <c r="A54" s="8" t="s">
        <v>64</v>
      </c>
      <c r="C54" s="8" t="s">
        <v>135</v>
      </c>
      <c r="D54" s="27">
        <v>1600000</v>
      </c>
      <c r="E54" s="8" t="s">
        <v>123</v>
      </c>
      <c r="F54" s="8"/>
      <c r="G54" s="8"/>
      <c r="H54" s="8" t="s">
        <v>136</v>
      </c>
      <c r="N54" s="27">
        <f t="shared" ref="N54" si="38">M54*12</f>
        <v>0</v>
      </c>
      <c r="R54" s="41">
        <f t="shared" ref="R54" si="39">Q54*12</f>
        <v>0</v>
      </c>
      <c r="U54" s="11">
        <f t="shared" ref="U54" si="40">T54*12</f>
        <v>0</v>
      </c>
      <c r="V54" s="11">
        <f t="shared" ref="V54" si="41">N54+R54+U54</f>
        <v>0</v>
      </c>
      <c r="W54" s="11">
        <f t="shared" ref="W54" si="42">V54/12</f>
        <v>0</v>
      </c>
      <c r="X54" s="27">
        <f t="shared" ref="X54" si="43">W54*12</f>
        <v>0</v>
      </c>
      <c r="AA54" s="29">
        <f t="shared" ref="AA54" si="44">Y54+Z54</f>
        <v>0</v>
      </c>
      <c r="AB54" s="12">
        <f t="shared" ref="AB54" si="45">(V54-AA54+(S54*12))/D54</f>
        <v>0</v>
      </c>
      <c r="AC54" s="42" t="e">
        <f t="shared" ref="AC54" si="46">(X54-AA54)/E54</f>
        <v>#VALUE!</v>
      </c>
      <c r="AE54" s="43">
        <f t="shared" ref="AE54" si="47">AA54/12</f>
        <v>0</v>
      </c>
      <c r="AF54" s="43">
        <f t="shared" ref="AF54" si="48">W54-AD54-AE54</f>
        <v>0</v>
      </c>
    </row>
    <row r="55" spans="1:32" x14ac:dyDescent="0.25">
      <c r="A55" s="8" t="s">
        <v>64</v>
      </c>
      <c r="C55" s="8" t="s">
        <v>135</v>
      </c>
      <c r="D55" s="27">
        <v>1600000</v>
      </c>
      <c r="E55" s="8" t="s">
        <v>123</v>
      </c>
      <c r="F55" s="8"/>
      <c r="G55" s="8"/>
      <c r="H55" s="8" t="s">
        <v>136</v>
      </c>
      <c r="N55" s="27">
        <f t="shared" ref="N55" si="49">M55*12</f>
        <v>0</v>
      </c>
      <c r="R55" s="41">
        <f t="shared" ref="R55" si="50">Q55*12</f>
        <v>0</v>
      </c>
      <c r="U55" s="11">
        <f t="shared" ref="U55" si="51">T55*12</f>
        <v>0</v>
      </c>
      <c r="V55" s="11">
        <f t="shared" ref="V55" si="52">N55+R55+U55</f>
        <v>0</v>
      </c>
      <c r="W55" s="11">
        <f t="shared" ref="W55" si="53">V55/12</f>
        <v>0</v>
      </c>
      <c r="X55" s="27">
        <f t="shared" ref="X55" si="54">W55*12</f>
        <v>0</v>
      </c>
      <c r="AA55" s="29">
        <f t="shared" ref="AA55" si="55">Y55+Z55</f>
        <v>0</v>
      </c>
      <c r="AB55" s="12">
        <f t="shared" ref="AB55" si="56">(V55-AA55+(S55*12))/D55</f>
        <v>0</v>
      </c>
      <c r="AC55" s="42" t="e">
        <f t="shared" ref="AC55" si="57">(X55-AA55)/E55</f>
        <v>#VALUE!</v>
      </c>
      <c r="AE55" s="43">
        <f t="shared" ref="AE55" si="58">AA55/12</f>
        <v>0</v>
      </c>
      <c r="AF55" s="43">
        <f t="shared" ref="AF55" si="59">W55-AD55-AE55</f>
        <v>0</v>
      </c>
    </row>
    <row r="56" spans="1:32" x14ac:dyDescent="0.25">
      <c r="A56" s="8" t="s">
        <v>64</v>
      </c>
      <c r="C56" s="8" t="s">
        <v>137</v>
      </c>
      <c r="D56" s="27">
        <v>995000</v>
      </c>
      <c r="E56" s="8" t="s">
        <v>132</v>
      </c>
      <c r="F56" s="8"/>
      <c r="G56" s="8"/>
      <c r="H56" s="8" t="s">
        <v>138</v>
      </c>
      <c r="N56" s="27">
        <f t="shared" si="32"/>
        <v>0</v>
      </c>
      <c r="R56" s="41">
        <f t="shared" si="33"/>
        <v>0</v>
      </c>
      <c r="U56" s="11">
        <f t="shared" si="34"/>
        <v>0</v>
      </c>
      <c r="V56" s="11">
        <f t="shared" si="35"/>
        <v>0</v>
      </c>
      <c r="W56" s="11">
        <f t="shared" si="36"/>
        <v>0</v>
      </c>
      <c r="X56" s="27">
        <f t="shared" si="37"/>
        <v>0</v>
      </c>
      <c r="AA56" s="29">
        <f t="shared" si="27"/>
        <v>0</v>
      </c>
      <c r="AB56" s="12">
        <f t="shared" si="28"/>
        <v>0</v>
      </c>
      <c r="AC56" s="42" t="e">
        <f t="shared" si="29"/>
        <v>#VALUE!</v>
      </c>
      <c r="AE56" s="43">
        <f t="shared" si="30"/>
        <v>0</v>
      </c>
      <c r="AF56" s="43">
        <f t="shared" si="31"/>
        <v>0</v>
      </c>
    </row>
    <row r="57" spans="1:32" x14ac:dyDescent="0.25">
      <c r="A57" s="8" t="s">
        <v>64</v>
      </c>
      <c r="C57" s="8" t="s">
        <v>139</v>
      </c>
      <c r="D57" s="27">
        <v>2000000</v>
      </c>
      <c r="E57" s="8" t="s">
        <v>123</v>
      </c>
      <c r="F57" s="8"/>
      <c r="G57" s="8"/>
      <c r="N57" s="27">
        <f t="shared" si="32"/>
        <v>0</v>
      </c>
      <c r="R57" s="41">
        <f t="shared" si="33"/>
        <v>0</v>
      </c>
      <c r="U57" s="11">
        <f t="shared" si="34"/>
        <v>0</v>
      </c>
      <c r="V57" s="11">
        <f t="shared" si="35"/>
        <v>0</v>
      </c>
      <c r="W57" s="11">
        <f t="shared" si="36"/>
        <v>0</v>
      </c>
      <c r="X57" s="27">
        <f t="shared" si="37"/>
        <v>0</v>
      </c>
      <c r="AA57" s="29">
        <f t="shared" si="27"/>
        <v>0</v>
      </c>
      <c r="AB57" s="12">
        <f t="shared" si="28"/>
        <v>0</v>
      </c>
      <c r="AC57" s="42" t="e">
        <f t="shared" si="29"/>
        <v>#VALUE!</v>
      </c>
      <c r="AE57" s="43">
        <f t="shared" si="30"/>
        <v>0</v>
      </c>
      <c r="AF57" s="43">
        <f t="shared" si="31"/>
        <v>0</v>
      </c>
    </row>
    <row r="58" spans="1:32" x14ac:dyDescent="0.25">
      <c r="A58" s="8" t="s">
        <v>64</v>
      </c>
      <c r="C58" s="8" t="s">
        <v>140</v>
      </c>
      <c r="D58" s="27">
        <v>2150000</v>
      </c>
      <c r="E58" s="8" t="s">
        <v>141</v>
      </c>
      <c r="F58" s="8"/>
      <c r="G58" s="8"/>
      <c r="N58" s="27">
        <f t="shared" si="32"/>
        <v>0</v>
      </c>
      <c r="R58" s="41">
        <f t="shared" si="33"/>
        <v>0</v>
      </c>
      <c r="U58" s="11">
        <f t="shared" si="34"/>
        <v>0</v>
      </c>
      <c r="V58" s="11">
        <f t="shared" si="35"/>
        <v>0</v>
      </c>
      <c r="W58" s="11">
        <f t="shared" si="36"/>
        <v>0</v>
      </c>
      <c r="X58" s="27">
        <f t="shared" si="37"/>
        <v>0</v>
      </c>
      <c r="AA58" s="29">
        <f t="shared" si="27"/>
        <v>0</v>
      </c>
      <c r="AB58" s="12">
        <f t="shared" si="28"/>
        <v>0</v>
      </c>
      <c r="AC58" s="42" t="e">
        <f t="shared" si="29"/>
        <v>#VALUE!</v>
      </c>
      <c r="AE58" s="43">
        <f t="shared" si="30"/>
        <v>0</v>
      </c>
      <c r="AF58" s="43">
        <f t="shared" si="31"/>
        <v>0</v>
      </c>
    </row>
    <row r="59" spans="1:32" x14ac:dyDescent="0.25">
      <c r="A59" s="8" t="s">
        <v>64</v>
      </c>
      <c r="C59" s="8" t="s">
        <v>142</v>
      </c>
      <c r="D59" s="27">
        <v>1495000</v>
      </c>
      <c r="E59" s="8" t="s">
        <v>143</v>
      </c>
      <c r="F59" s="8" t="s">
        <v>144</v>
      </c>
      <c r="G59" s="8"/>
      <c r="H59" s="8" t="s">
        <v>145</v>
      </c>
      <c r="J59" s="8">
        <f>18.75*89.25</f>
        <v>1673.4375</v>
      </c>
      <c r="L59" s="8">
        <v>1</v>
      </c>
      <c r="N59" s="27">
        <f t="shared" si="32"/>
        <v>0</v>
      </c>
      <c r="O59" s="8">
        <v>2</v>
      </c>
      <c r="Q59" s="8">
        <f>2790+2600</f>
        <v>5390</v>
      </c>
      <c r="R59" s="41">
        <f t="shared" si="33"/>
        <v>64680</v>
      </c>
      <c r="U59" s="11">
        <f t="shared" si="34"/>
        <v>0</v>
      </c>
      <c r="V59" s="11">
        <f t="shared" si="35"/>
        <v>64680</v>
      </c>
      <c r="W59" s="11">
        <f t="shared" si="36"/>
        <v>5390</v>
      </c>
      <c r="X59" s="27">
        <f t="shared" si="37"/>
        <v>64680</v>
      </c>
      <c r="Y59" s="11">
        <v>9205</v>
      </c>
      <c r="AA59" s="93">
        <f t="shared" si="27"/>
        <v>9205</v>
      </c>
      <c r="AB59" s="12">
        <f t="shared" si="28"/>
        <v>3.7107023411371239E-2</v>
      </c>
      <c r="AC59" s="42" t="e">
        <f t="shared" si="29"/>
        <v>#VALUE!</v>
      </c>
      <c r="AE59" s="43">
        <f t="shared" si="30"/>
        <v>767.08333333333337</v>
      </c>
      <c r="AF59" s="43">
        <f t="shared" si="31"/>
        <v>4622.916666666667</v>
      </c>
    </row>
    <row r="60" spans="1:32" x14ac:dyDescent="0.25">
      <c r="A60" s="8" t="s">
        <v>64</v>
      </c>
      <c r="C60" s="8" t="s">
        <v>146</v>
      </c>
      <c r="D60" s="27">
        <v>1525000</v>
      </c>
      <c r="E60" s="8" t="s">
        <v>115</v>
      </c>
      <c r="F60" s="8"/>
      <c r="G60" s="8"/>
      <c r="H60" s="8" t="s">
        <v>147</v>
      </c>
      <c r="N60" s="27">
        <f t="shared" si="32"/>
        <v>0</v>
      </c>
      <c r="R60" s="41">
        <f t="shared" si="33"/>
        <v>0</v>
      </c>
      <c r="U60" s="11">
        <f t="shared" si="34"/>
        <v>0</v>
      </c>
      <c r="V60" s="11">
        <f t="shared" si="35"/>
        <v>0</v>
      </c>
      <c r="W60" s="11">
        <f t="shared" si="36"/>
        <v>0</v>
      </c>
      <c r="X60" s="27">
        <f t="shared" si="37"/>
        <v>0</v>
      </c>
      <c r="AA60" s="29">
        <f t="shared" si="27"/>
        <v>0</v>
      </c>
      <c r="AB60" s="12">
        <f t="shared" si="28"/>
        <v>0</v>
      </c>
      <c r="AC60" s="42" t="e">
        <f t="shared" si="29"/>
        <v>#VALUE!</v>
      </c>
      <c r="AE60" s="43">
        <f t="shared" si="30"/>
        <v>0</v>
      </c>
      <c r="AF60" s="43">
        <f t="shared" si="31"/>
        <v>0</v>
      </c>
    </row>
    <row r="61" spans="1:32" x14ac:dyDescent="0.25">
      <c r="A61" s="26" t="s">
        <v>64</v>
      </c>
      <c r="C61" s="8" t="s">
        <v>148</v>
      </c>
      <c r="D61" s="27">
        <v>2600000</v>
      </c>
      <c r="E61" s="80" t="s">
        <v>149</v>
      </c>
      <c r="F61" s="80"/>
      <c r="H61" s="8" t="s">
        <v>150</v>
      </c>
      <c r="N61" s="79"/>
      <c r="R61" s="41"/>
      <c r="U61" s="81"/>
      <c r="V61" s="81"/>
      <c r="W61" s="81"/>
      <c r="X61" s="79"/>
      <c r="Y61" s="81"/>
      <c r="Z61" s="79"/>
      <c r="AA61" s="29"/>
      <c r="AC61" s="12"/>
      <c r="AD61" s="82"/>
    </row>
    <row r="62" spans="1:32" x14ac:dyDescent="0.25">
      <c r="E62" s="8"/>
      <c r="F62" s="8"/>
      <c r="G62" s="8"/>
      <c r="N62" s="27">
        <f t="shared" ref="N62:N68" si="60">M62*12</f>
        <v>0</v>
      </c>
      <c r="R62" s="41">
        <f>Q62*12</f>
        <v>0</v>
      </c>
      <c r="U62" s="11">
        <f t="shared" ref="U62:U68" si="61">T62*12</f>
        <v>0</v>
      </c>
      <c r="V62" s="11">
        <f t="shared" ref="V62:V68" si="62">N62+R62+U62</f>
        <v>0</v>
      </c>
      <c r="W62" s="11">
        <f t="shared" ref="W62:W68" si="63">V62/12</f>
        <v>0</v>
      </c>
      <c r="X62" s="27">
        <f t="shared" ref="X62:X68" si="64">W62*12</f>
        <v>0</v>
      </c>
      <c r="AA62" s="29">
        <f t="shared" ref="AA62:AA68" si="65">Y62+Z62</f>
        <v>0</v>
      </c>
      <c r="AB62" s="12" t="e">
        <f t="shared" ref="AB62:AB68" si="66">(V62-AA62+(S62*12))/D62</f>
        <v>#DIV/0!</v>
      </c>
      <c r="AC62" s="42" t="e">
        <f t="shared" ref="AC62:AC68" si="67">(X62-AA62)/E62</f>
        <v>#DIV/0!</v>
      </c>
      <c r="AE62" s="43">
        <f t="shared" ref="AE62:AE68" si="68">AA62/12</f>
        <v>0</v>
      </c>
      <c r="AF62" s="43">
        <f t="shared" ref="AF62:AF68" si="69">W62-AD62-AE62</f>
        <v>0</v>
      </c>
    </row>
    <row r="63" spans="1:32" x14ac:dyDescent="0.25">
      <c r="C63" s="8" t="s">
        <v>151</v>
      </c>
      <c r="D63" s="27">
        <v>2500000</v>
      </c>
      <c r="E63" s="13" t="s">
        <v>152</v>
      </c>
      <c r="H63" s="8" t="s">
        <v>153</v>
      </c>
      <c r="L63" s="8">
        <v>1</v>
      </c>
      <c r="M63" s="8">
        <v>1950</v>
      </c>
      <c r="N63" s="27">
        <f t="shared" si="60"/>
        <v>23400</v>
      </c>
      <c r="O63" s="8">
        <v>5</v>
      </c>
      <c r="P63" s="8">
        <v>9</v>
      </c>
      <c r="Q63" s="8">
        <f>2000+1900+1900+1900+1800</f>
        <v>9500</v>
      </c>
      <c r="R63" s="41">
        <f>Q63*12</f>
        <v>114000</v>
      </c>
      <c r="S63" s="8">
        <v>2</v>
      </c>
      <c r="T63" s="8">
        <v>600</v>
      </c>
      <c r="U63" s="11">
        <f t="shared" si="61"/>
        <v>7200</v>
      </c>
      <c r="V63" s="11">
        <f t="shared" si="62"/>
        <v>144600</v>
      </c>
      <c r="W63" s="11">
        <f t="shared" si="63"/>
        <v>12050</v>
      </c>
      <c r="X63" s="27">
        <f t="shared" si="64"/>
        <v>144600</v>
      </c>
      <c r="Y63" s="11">
        <v>10652</v>
      </c>
      <c r="Z63" s="8">
        <v>20000</v>
      </c>
      <c r="AA63" s="29">
        <f t="shared" si="65"/>
        <v>30652</v>
      </c>
      <c r="AB63" s="12">
        <f t="shared" si="66"/>
        <v>4.5588799999999999E-2</v>
      </c>
      <c r="AC63" s="42" t="e">
        <f t="shared" si="67"/>
        <v>#VALUE!</v>
      </c>
      <c r="AE63" s="43">
        <f t="shared" si="68"/>
        <v>2554.3333333333335</v>
      </c>
      <c r="AF63" s="43">
        <f t="shared" si="69"/>
        <v>9495.6666666666661</v>
      </c>
    </row>
    <row r="64" spans="1:32" x14ac:dyDescent="0.25">
      <c r="C64" s="8" t="s">
        <v>154</v>
      </c>
      <c r="D64" s="27">
        <v>1780000</v>
      </c>
      <c r="E64" s="8"/>
      <c r="F64" s="8"/>
      <c r="G64" s="8"/>
      <c r="H64" s="8" t="s">
        <v>155</v>
      </c>
      <c r="N64" s="27">
        <f t="shared" si="60"/>
        <v>0</v>
      </c>
      <c r="R64" s="41">
        <f>Q64*12</f>
        <v>0</v>
      </c>
      <c r="U64" s="11">
        <f t="shared" si="61"/>
        <v>0</v>
      </c>
      <c r="V64" s="11">
        <f t="shared" si="62"/>
        <v>0</v>
      </c>
      <c r="W64" s="11">
        <f t="shared" si="63"/>
        <v>0</v>
      </c>
      <c r="X64" s="27">
        <f t="shared" si="64"/>
        <v>0</v>
      </c>
      <c r="AA64" s="29">
        <f t="shared" si="65"/>
        <v>0</v>
      </c>
      <c r="AB64" s="12">
        <f t="shared" si="66"/>
        <v>0</v>
      </c>
      <c r="AC64" s="42" t="e">
        <f t="shared" si="67"/>
        <v>#DIV/0!</v>
      </c>
      <c r="AE64" s="43">
        <f t="shared" si="68"/>
        <v>0</v>
      </c>
      <c r="AF64" s="43">
        <f t="shared" si="69"/>
        <v>0</v>
      </c>
    </row>
    <row r="65" spans="1:32" x14ac:dyDescent="0.25">
      <c r="C65" s="8" t="s">
        <v>156</v>
      </c>
      <c r="D65" s="27">
        <v>1650000</v>
      </c>
      <c r="E65" s="8" t="s">
        <v>157</v>
      </c>
      <c r="F65" s="8"/>
      <c r="G65" s="8"/>
      <c r="H65" s="8" t="s">
        <v>147</v>
      </c>
      <c r="J65" s="8">
        <f>19*100</f>
        <v>1900</v>
      </c>
      <c r="K65" s="8">
        <v>3135</v>
      </c>
      <c r="N65" s="27">
        <f t="shared" si="60"/>
        <v>0</v>
      </c>
      <c r="O65" s="8">
        <v>3</v>
      </c>
      <c r="P65" s="8">
        <v>11</v>
      </c>
      <c r="R65" s="41">
        <f>Q65*12</f>
        <v>0</v>
      </c>
      <c r="U65" s="11">
        <f t="shared" si="61"/>
        <v>0</v>
      </c>
      <c r="V65" s="11">
        <f t="shared" si="62"/>
        <v>0</v>
      </c>
      <c r="W65" s="11">
        <f t="shared" si="63"/>
        <v>0</v>
      </c>
      <c r="X65" s="27">
        <f t="shared" si="64"/>
        <v>0</v>
      </c>
      <c r="Y65" s="11">
        <v>6626</v>
      </c>
      <c r="Z65" s="8">
        <v>10000</v>
      </c>
      <c r="AA65" s="29">
        <f t="shared" si="65"/>
        <v>16626</v>
      </c>
      <c r="AB65" s="12">
        <f t="shared" si="66"/>
        <v>-1.0076363636363637E-2</v>
      </c>
      <c r="AC65" s="42" t="e">
        <f t="shared" si="67"/>
        <v>#VALUE!</v>
      </c>
      <c r="AE65" s="43">
        <f t="shared" si="68"/>
        <v>1385.5</v>
      </c>
      <c r="AF65" s="43">
        <f t="shared" si="69"/>
        <v>-1385.5</v>
      </c>
    </row>
    <row r="66" spans="1:32" s="10" customFormat="1" x14ac:dyDescent="0.25">
      <c r="C66" s="10" t="s">
        <v>158</v>
      </c>
      <c r="D66" s="91">
        <v>649000</v>
      </c>
      <c r="L66" s="10">
        <v>2</v>
      </c>
      <c r="M66" s="10">
        <v>3500</v>
      </c>
      <c r="N66" s="91">
        <f t="shared" si="60"/>
        <v>42000</v>
      </c>
      <c r="R66" s="92">
        <f>Q66*12</f>
        <v>0</v>
      </c>
      <c r="U66" s="83">
        <f t="shared" si="61"/>
        <v>0</v>
      </c>
      <c r="V66" s="83">
        <f t="shared" si="62"/>
        <v>42000</v>
      </c>
      <c r="W66" s="83">
        <f t="shared" si="63"/>
        <v>3500</v>
      </c>
      <c r="X66" s="91">
        <f t="shared" si="64"/>
        <v>42000</v>
      </c>
      <c r="Y66" s="83"/>
      <c r="AA66" s="93">
        <f t="shared" si="65"/>
        <v>0</v>
      </c>
      <c r="AB66" s="94">
        <f t="shared" si="66"/>
        <v>6.4714946070878271E-2</v>
      </c>
      <c r="AC66" s="94" t="e">
        <f t="shared" si="67"/>
        <v>#DIV/0!</v>
      </c>
      <c r="AD66" s="95"/>
      <c r="AE66" s="96">
        <f t="shared" si="68"/>
        <v>0</v>
      </c>
      <c r="AF66" s="96">
        <f t="shared" si="69"/>
        <v>3500</v>
      </c>
    </row>
    <row r="67" spans="1:32" s="10" customFormat="1" x14ac:dyDescent="0.25">
      <c r="C67" s="10" t="s">
        <v>159</v>
      </c>
      <c r="D67" s="91">
        <v>1750000</v>
      </c>
      <c r="E67" s="10">
        <v>1600000</v>
      </c>
      <c r="G67" s="105">
        <v>44743</v>
      </c>
      <c r="H67" s="10" t="s">
        <v>160</v>
      </c>
      <c r="J67" s="10">
        <v>1940</v>
      </c>
      <c r="N67" s="91">
        <f t="shared" si="60"/>
        <v>0</v>
      </c>
      <c r="P67" s="10">
        <v>6</v>
      </c>
      <c r="R67" s="92">
        <v>87900</v>
      </c>
      <c r="U67" s="83">
        <f t="shared" si="61"/>
        <v>0</v>
      </c>
      <c r="V67" s="83">
        <f t="shared" si="62"/>
        <v>87900</v>
      </c>
      <c r="W67" s="83">
        <f t="shared" si="63"/>
        <v>7325</v>
      </c>
      <c r="X67" s="91">
        <f t="shared" si="64"/>
        <v>87900</v>
      </c>
      <c r="Y67" s="83">
        <v>10149</v>
      </c>
      <c r="Z67" s="10">
        <v>10000</v>
      </c>
      <c r="AA67" s="93">
        <f t="shared" si="65"/>
        <v>20149</v>
      </c>
      <c r="AB67" s="94">
        <f t="shared" si="66"/>
        <v>3.8714857142857141E-2</v>
      </c>
      <c r="AC67" s="94">
        <f t="shared" si="67"/>
        <v>4.2344374999999997E-2</v>
      </c>
      <c r="AD67" s="95">
        <v>7195</v>
      </c>
      <c r="AE67" s="96">
        <f t="shared" si="68"/>
        <v>1679.0833333333333</v>
      </c>
      <c r="AF67" s="96">
        <f t="shared" si="69"/>
        <v>-1549.0833333333333</v>
      </c>
    </row>
    <row r="68" spans="1:32" x14ac:dyDescent="0.25">
      <c r="N68" s="27">
        <f t="shared" si="60"/>
        <v>0</v>
      </c>
      <c r="R68" s="41">
        <f>Q68*12</f>
        <v>0</v>
      </c>
      <c r="U68" s="11">
        <f t="shared" si="61"/>
        <v>0</v>
      </c>
      <c r="V68" s="11">
        <f t="shared" si="62"/>
        <v>0</v>
      </c>
      <c r="W68" s="11">
        <f t="shared" si="63"/>
        <v>0</v>
      </c>
      <c r="X68" s="27">
        <f t="shared" si="64"/>
        <v>0</v>
      </c>
      <c r="AA68" s="29">
        <f t="shared" si="65"/>
        <v>0</v>
      </c>
      <c r="AB68" s="12" t="e">
        <f t="shared" si="66"/>
        <v>#DIV/0!</v>
      </c>
      <c r="AC68" s="42" t="e">
        <f t="shared" si="67"/>
        <v>#DIV/0!</v>
      </c>
      <c r="AE68" s="43">
        <f t="shared" si="68"/>
        <v>0</v>
      </c>
      <c r="AF68" s="43">
        <f t="shared" si="69"/>
        <v>0</v>
      </c>
    </row>
    <row r="69" spans="1:32" x14ac:dyDescent="0.25">
      <c r="A69" s="8" t="s">
        <v>161</v>
      </c>
      <c r="N69" s="27"/>
      <c r="R69" s="41"/>
      <c r="X69" s="27"/>
      <c r="AA69" s="29"/>
      <c r="AC69" s="42"/>
      <c r="AE69" s="43"/>
      <c r="AF69" s="43"/>
    </row>
    <row r="70" spans="1:32" x14ac:dyDescent="0.25">
      <c r="A70" s="8" t="s">
        <v>64</v>
      </c>
      <c r="C70" s="8" t="s">
        <v>162</v>
      </c>
      <c r="D70" s="27">
        <v>1350000</v>
      </c>
      <c r="E70" s="8" t="s">
        <v>163</v>
      </c>
      <c r="F70" s="8" t="s">
        <v>163</v>
      </c>
      <c r="G70" s="8"/>
      <c r="H70" s="8" t="s">
        <v>164</v>
      </c>
      <c r="J70" s="8">
        <f>20*70</f>
        <v>1400</v>
      </c>
      <c r="K70" s="8">
        <v>3240</v>
      </c>
      <c r="L70" s="8">
        <v>1</v>
      </c>
      <c r="N70" s="27">
        <f>M70*12</f>
        <v>0</v>
      </c>
      <c r="O70" s="8">
        <v>2</v>
      </c>
      <c r="R70" s="41">
        <f>Q70*12</f>
        <v>0</v>
      </c>
      <c r="U70" s="11">
        <f>T70*12</f>
        <v>0</v>
      </c>
      <c r="V70" s="11">
        <f>N70+R70+U70</f>
        <v>0</v>
      </c>
      <c r="W70" s="11">
        <f>V70/12</f>
        <v>0</v>
      </c>
      <c r="X70" s="27">
        <f>W70*12</f>
        <v>0</v>
      </c>
      <c r="Y70" s="83">
        <v>15000</v>
      </c>
      <c r="AA70" s="29">
        <f>Y70+Z70</f>
        <v>15000</v>
      </c>
      <c r="AB70" s="12">
        <f>(V70-AA70+(S70*12))/D70</f>
        <v>-1.1111111111111112E-2</v>
      </c>
      <c r="AC70" s="42" t="e">
        <f>(X70-AA70)/E70</f>
        <v>#VALUE!</v>
      </c>
      <c r="AE70" s="43">
        <f>AA70/12</f>
        <v>1250</v>
      </c>
      <c r="AF70" s="43">
        <f>W70-AD70-AE70</f>
        <v>-1250</v>
      </c>
    </row>
    <row r="71" spans="1:32" x14ac:dyDescent="0.25">
      <c r="C71" s="8" t="s">
        <v>165</v>
      </c>
      <c r="D71" s="27">
        <v>1140000</v>
      </c>
      <c r="E71" s="8" t="s">
        <v>166</v>
      </c>
      <c r="F71" s="8"/>
      <c r="G71" s="8"/>
      <c r="H71" s="8" t="s">
        <v>167</v>
      </c>
      <c r="L71" s="8">
        <v>2</v>
      </c>
      <c r="N71" s="27">
        <f>M71*12</f>
        <v>0</v>
      </c>
      <c r="O71" s="8">
        <v>2</v>
      </c>
      <c r="Q71" s="8">
        <f>2900+1800+1600+1600+1600</f>
        <v>9500</v>
      </c>
      <c r="R71" s="41">
        <f>Q71*12</f>
        <v>114000</v>
      </c>
      <c r="U71" s="11">
        <f>T71*12</f>
        <v>0</v>
      </c>
      <c r="V71" s="11">
        <f>N71+R71+U71</f>
        <v>114000</v>
      </c>
      <c r="W71" s="11">
        <f>V71/12</f>
        <v>9500</v>
      </c>
      <c r="X71" s="27">
        <f>W71*12</f>
        <v>114000</v>
      </c>
      <c r="Y71" s="83">
        <v>25000</v>
      </c>
      <c r="Z71" s="8">
        <v>10000</v>
      </c>
      <c r="AA71" s="29">
        <f>Y71+Z71</f>
        <v>35000</v>
      </c>
      <c r="AB71" s="12">
        <f>(V71-AA71+(S71*12))/D71</f>
        <v>6.9298245614035081E-2</v>
      </c>
      <c r="AC71" s="42" t="e">
        <f>(X71-AA71)/E71</f>
        <v>#VALUE!</v>
      </c>
      <c r="AE71" s="43">
        <f>AA71/12</f>
        <v>2916.6666666666665</v>
      </c>
      <c r="AF71" s="43">
        <f>W71-AD71-AE71</f>
        <v>6583.3333333333339</v>
      </c>
    </row>
    <row r="72" spans="1:32" x14ac:dyDescent="0.25">
      <c r="C72" s="8" t="s">
        <v>168</v>
      </c>
      <c r="D72" s="27">
        <v>1600000</v>
      </c>
      <c r="E72" s="8"/>
      <c r="F72" s="8" t="s">
        <v>169</v>
      </c>
      <c r="G72" s="8"/>
      <c r="J72" s="8">
        <f>20*75</f>
        <v>1500</v>
      </c>
      <c r="K72" s="8" t="s">
        <v>170</v>
      </c>
      <c r="L72" s="8">
        <v>1</v>
      </c>
      <c r="N72" s="27">
        <f>M72*12</f>
        <v>0</v>
      </c>
      <c r="O72" s="8">
        <v>2</v>
      </c>
      <c r="Q72" s="8">
        <v>7200</v>
      </c>
      <c r="R72" s="41">
        <f>Q72*12</f>
        <v>86400</v>
      </c>
      <c r="U72" s="11">
        <f>T72*12</f>
        <v>0</v>
      </c>
      <c r="V72" s="11">
        <f>N72+R72+U72</f>
        <v>86400</v>
      </c>
      <c r="W72" s="11">
        <f>V72/12</f>
        <v>7200</v>
      </c>
      <c r="X72" s="27">
        <f>W72*12</f>
        <v>86400</v>
      </c>
      <c r="AA72" s="29">
        <f>Y72+Z72</f>
        <v>0</v>
      </c>
      <c r="AB72" s="12">
        <f>(V72-AA72+(S72*12))/D72</f>
        <v>5.3999999999999999E-2</v>
      </c>
      <c r="AC72" s="42" t="e">
        <f>(X72-AA72)/E72</f>
        <v>#DIV/0!</v>
      </c>
      <c r="AE72" s="43">
        <f>AA72/12</f>
        <v>0</v>
      </c>
      <c r="AF72" s="43">
        <f>W72-AD72-AE72</f>
        <v>7200</v>
      </c>
    </row>
    <row r="73" spans="1:32" x14ac:dyDescent="0.25">
      <c r="A73" s="8" t="s">
        <v>64</v>
      </c>
      <c r="B73" s="8" t="s">
        <v>171</v>
      </c>
      <c r="C73" s="8" t="s">
        <v>172</v>
      </c>
      <c r="D73" s="27">
        <v>2115000</v>
      </c>
      <c r="E73" s="8"/>
      <c r="F73" s="8"/>
      <c r="G73" s="8"/>
      <c r="L73" s="8">
        <v>1</v>
      </c>
      <c r="N73" s="27">
        <f t="shared" ref="N73:N78" si="70">M73*12</f>
        <v>0</v>
      </c>
      <c r="O73" s="8">
        <v>4</v>
      </c>
      <c r="R73" s="41">
        <f t="shared" ref="R73:R78" si="71">Q73*12</f>
        <v>0</v>
      </c>
      <c r="U73" s="11">
        <f t="shared" ref="U73:U78" si="72">T73*12</f>
        <v>0</v>
      </c>
      <c r="V73" s="11">
        <f t="shared" ref="V73:V78" si="73">N73+R73+U73</f>
        <v>0</v>
      </c>
      <c r="W73" s="11">
        <f t="shared" ref="W73:W78" si="74">V73/12</f>
        <v>0</v>
      </c>
      <c r="X73" s="27">
        <f t="shared" ref="X73:X78" si="75">W73*12</f>
        <v>0</v>
      </c>
      <c r="AA73" s="29">
        <f t="shared" ref="AA73:AA78" si="76">Y73+Z73</f>
        <v>0</v>
      </c>
      <c r="AB73" s="12">
        <f t="shared" ref="AB73:AB78" si="77">(V73-AA73+(S73*12))/D73</f>
        <v>0</v>
      </c>
      <c r="AC73" s="42" t="e">
        <f t="shared" ref="AC73:AC78" si="78">(X73-AA73)/E73</f>
        <v>#DIV/0!</v>
      </c>
      <c r="AE73" s="43">
        <f t="shared" ref="AE73:AE78" si="79">AA73/12</f>
        <v>0</v>
      </c>
      <c r="AF73" s="43">
        <f t="shared" ref="AF73:AF78" si="80">W73-AD73-AE73</f>
        <v>0</v>
      </c>
    </row>
    <row r="74" spans="1:32" x14ac:dyDescent="0.25">
      <c r="C74" s="8" t="s">
        <v>173</v>
      </c>
      <c r="D74" s="79">
        <v>2300000</v>
      </c>
      <c r="E74" s="80"/>
      <c r="F74" s="80"/>
      <c r="H74" s="8" t="s">
        <v>174</v>
      </c>
      <c r="L74" s="8">
        <v>1</v>
      </c>
      <c r="N74" s="79">
        <f t="shared" si="70"/>
        <v>0</v>
      </c>
      <c r="O74" s="8">
        <v>4</v>
      </c>
      <c r="R74" s="41">
        <f t="shared" si="71"/>
        <v>0</v>
      </c>
      <c r="U74" s="11">
        <f t="shared" si="72"/>
        <v>0</v>
      </c>
      <c r="V74" s="11">
        <f t="shared" si="73"/>
        <v>0</v>
      </c>
      <c r="W74" s="11">
        <f t="shared" si="74"/>
        <v>0</v>
      </c>
      <c r="X74" s="79">
        <f t="shared" si="75"/>
        <v>0</v>
      </c>
      <c r="AA74" s="81">
        <f t="shared" si="76"/>
        <v>0</v>
      </c>
      <c r="AB74" s="12">
        <f t="shared" si="77"/>
        <v>0</v>
      </c>
      <c r="AC74" s="12" t="e">
        <f t="shared" si="78"/>
        <v>#DIV/0!</v>
      </c>
      <c r="AD74" s="82"/>
      <c r="AE74" s="15">
        <f t="shared" si="79"/>
        <v>0</v>
      </c>
      <c r="AF74" s="15">
        <f t="shared" si="80"/>
        <v>0</v>
      </c>
    </row>
    <row r="75" spans="1:32" x14ac:dyDescent="0.25">
      <c r="B75" s="8" t="s">
        <v>175</v>
      </c>
      <c r="C75" s="8" t="s">
        <v>176</v>
      </c>
      <c r="D75" s="79">
        <v>1975000</v>
      </c>
      <c r="E75" s="80" t="s">
        <v>177</v>
      </c>
      <c r="F75" s="80"/>
      <c r="G75" s="26">
        <v>44630</v>
      </c>
      <c r="H75" s="8" t="s">
        <v>178</v>
      </c>
      <c r="L75" s="8">
        <v>1</v>
      </c>
      <c r="N75" s="79">
        <f t="shared" si="70"/>
        <v>0</v>
      </c>
      <c r="O75" s="8">
        <v>5</v>
      </c>
      <c r="R75" s="41">
        <f t="shared" si="71"/>
        <v>0</v>
      </c>
      <c r="U75" s="11">
        <f t="shared" si="72"/>
        <v>0</v>
      </c>
      <c r="V75" s="11">
        <f t="shared" si="73"/>
        <v>0</v>
      </c>
      <c r="W75" s="11">
        <f t="shared" si="74"/>
        <v>0</v>
      </c>
      <c r="X75" s="79">
        <f t="shared" si="75"/>
        <v>0</v>
      </c>
      <c r="AA75" s="81">
        <f t="shared" si="76"/>
        <v>0</v>
      </c>
      <c r="AB75" s="12">
        <f t="shared" si="77"/>
        <v>0</v>
      </c>
      <c r="AC75" s="12" t="e">
        <f t="shared" si="78"/>
        <v>#VALUE!</v>
      </c>
      <c r="AD75" s="82"/>
      <c r="AE75" s="15">
        <f t="shared" si="79"/>
        <v>0</v>
      </c>
      <c r="AF75" s="15">
        <f t="shared" si="80"/>
        <v>0</v>
      </c>
    </row>
    <row r="76" spans="1:32" x14ac:dyDescent="0.25">
      <c r="C76" s="8" t="s">
        <v>179</v>
      </c>
      <c r="D76" s="79">
        <v>1680000</v>
      </c>
      <c r="E76" s="80"/>
      <c r="F76" s="80"/>
      <c r="H76" s="8" t="s">
        <v>180</v>
      </c>
      <c r="J76" s="8">
        <v>2125</v>
      </c>
      <c r="L76" s="8">
        <v>1</v>
      </c>
      <c r="N76" s="79">
        <f t="shared" si="70"/>
        <v>0</v>
      </c>
      <c r="O76" s="8">
        <v>4</v>
      </c>
      <c r="R76" s="41">
        <f t="shared" si="71"/>
        <v>0</v>
      </c>
      <c r="U76" s="11">
        <f t="shared" si="72"/>
        <v>0</v>
      </c>
      <c r="V76" s="11">
        <f t="shared" si="73"/>
        <v>0</v>
      </c>
      <c r="W76" s="11">
        <f t="shared" si="74"/>
        <v>0</v>
      </c>
      <c r="X76" s="79">
        <f t="shared" si="75"/>
        <v>0</v>
      </c>
      <c r="Y76" s="11">
        <v>36695</v>
      </c>
      <c r="AA76" s="81">
        <f t="shared" si="76"/>
        <v>36695</v>
      </c>
      <c r="AB76" s="12">
        <f t="shared" si="77"/>
        <v>-2.1842261904761906E-2</v>
      </c>
      <c r="AC76" s="12" t="e">
        <f t="shared" si="78"/>
        <v>#DIV/0!</v>
      </c>
      <c r="AD76" s="82"/>
      <c r="AE76" s="15">
        <f t="shared" si="79"/>
        <v>3057.9166666666665</v>
      </c>
      <c r="AF76" s="15">
        <f t="shared" si="80"/>
        <v>-3057.9166666666665</v>
      </c>
    </row>
    <row r="77" spans="1:32" s="5" customFormat="1" x14ac:dyDescent="0.25">
      <c r="B77" s="5" t="s">
        <v>181</v>
      </c>
      <c r="C77" s="5" t="s">
        <v>182</v>
      </c>
      <c r="D77" s="69">
        <v>2400000</v>
      </c>
      <c r="E77" s="70" t="s">
        <v>183</v>
      </c>
      <c r="F77" s="70"/>
      <c r="G77" s="71"/>
      <c r="H77" s="5" t="s">
        <v>184</v>
      </c>
      <c r="L77" s="5">
        <v>4</v>
      </c>
      <c r="M77" s="5">
        <f>(33160+19600+18600+22800)/12</f>
        <v>7846.666666666667</v>
      </c>
      <c r="N77" s="69">
        <f t="shared" si="70"/>
        <v>94160</v>
      </c>
      <c r="O77" s="5">
        <v>6</v>
      </c>
      <c r="Q77" s="5">
        <f>(17400+19800+20400+19800+20820+23760+18000)/12</f>
        <v>11665</v>
      </c>
      <c r="R77" s="72">
        <f t="shared" si="71"/>
        <v>139980</v>
      </c>
      <c r="T77" s="5">
        <f>13230/12</f>
        <v>1102.5</v>
      </c>
      <c r="U77" s="73">
        <f t="shared" si="72"/>
        <v>13230</v>
      </c>
      <c r="V77" s="73">
        <f t="shared" si="73"/>
        <v>247370</v>
      </c>
      <c r="W77" s="73">
        <f t="shared" si="74"/>
        <v>20614.166666666668</v>
      </c>
      <c r="X77" s="69">
        <f t="shared" si="75"/>
        <v>247370</v>
      </c>
      <c r="Y77" s="73">
        <v>44629</v>
      </c>
      <c r="Z77" s="5">
        <v>15000</v>
      </c>
      <c r="AA77" s="74">
        <f t="shared" si="76"/>
        <v>59629</v>
      </c>
      <c r="AB77" s="75">
        <f t="shared" si="77"/>
        <v>7.8225416666666672E-2</v>
      </c>
      <c r="AC77" s="75" t="e">
        <f t="shared" si="78"/>
        <v>#VALUE!</v>
      </c>
      <c r="AD77" s="76"/>
      <c r="AE77" s="77">
        <f t="shared" si="79"/>
        <v>4969.083333333333</v>
      </c>
      <c r="AF77" s="77">
        <f t="shared" si="80"/>
        <v>15645.083333333336</v>
      </c>
    </row>
    <row r="78" spans="1:32" x14ac:dyDescent="0.25">
      <c r="A78" s="8" t="s">
        <v>64</v>
      </c>
      <c r="B78" s="8" t="s">
        <v>83</v>
      </c>
      <c r="C78" s="8" t="s">
        <v>185</v>
      </c>
      <c r="D78" s="27">
        <v>2300000</v>
      </c>
      <c r="H78" s="8" t="s">
        <v>186</v>
      </c>
      <c r="L78" s="8">
        <v>1</v>
      </c>
      <c r="N78" s="27">
        <f t="shared" si="70"/>
        <v>0</v>
      </c>
      <c r="O78" s="8">
        <v>4</v>
      </c>
      <c r="P78" s="8">
        <v>2</v>
      </c>
      <c r="R78" s="41">
        <f t="shared" si="71"/>
        <v>0</v>
      </c>
      <c r="S78" s="8">
        <v>3</v>
      </c>
      <c r="U78" s="11">
        <f t="shared" si="72"/>
        <v>0</v>
      </c>
      <c r="V78" s="11">
        <f t="shared" si="73"/>
        <v>0</v>
      </c>
      <c r="W78" s="11">
        <f t="shared" si="74"/>
        <v>0</v>
      </c>
      <c r="X78" s="27">
        <f t="shared" si="75"/>
        <v>0</v>
      </c>
      <c r="AA78" s="29">
        <f t="shared" si="76"/>
        <v>0</v>
      </c>
      <c r="AB78" s="12">
        <f t="shared" si="77"/>
        <v>1.5652173913043477E-5</v>
      </c>
      <c r="AC78" s="42" t="e">
        <f t="shared" si="78"/>
        <v>#DIV/0!</v>
      </c>
      <c r="AE78" s="43">
        <f t="shared" si="79"/>
        <v>0</v>
      </c>
      <c r="AF78" s="43">
        <f t="shared" si="80"/>
        <v>0</v>
      </c>
    </row>
    <row r="79" spans="1:32" x14ac:dyDescent="0.25">
      <c r="A79" s="8" t="s">
        <v>187</v>
      </c>
      <c r="D79" s="79"/>
      <c r="E79" s="80"/>
      <c r="F79" s="80"/>
      <c r="N79" s="79"/>
      <c r="R79" s="41"/>
      <c r="X79" s="79"/>
      <c r="AA79" s="81"/>
      <c r="AC79" s="12"/>
      <c r="AD79" s="82"/>
    </row>
    <row r="80" spans="1:32" x14ac:dyDescent="0.25">
      <c r="A80" s="26" t="s">
        <v>64</v>
      </c>
      <c r="C80" s="8" t="s">
        <v>188</v>
      </c>
      <c r="D80" s="27">
        <v>4500000</v>
      </c>
      <c r="E80" s="80" t="s">
        <v>189</v>
      </c>
      <c r="F80" s="80" t="s">
        <v>190</v>
      </c>
      <c r="H80" s="8" t="s">
        <v>191</v>
      </c>
      <c r="N80" s="79"/>
      <c r="R80" s="41"/>
      <c r="U80" s="81"/>
      <c r="V80" s="81"/>
      <c r="W80" s="81"/>
      <c r="X80" s="79"/>
      <c r="Y80" s="81">
        <v>30000</v>
      </c>
      <c r="Z80" s="79"/>
      <c r="AA80" s="29"/>
      <c r="AC80" s="12"/>
      <c r="AD80" s="82"/>
    </row>
    <row r="81" spans="1:32" x14ac:dyDescent="0.25">
      <c r="A81" s="8" t="s">
        <v>76</v>
      </c>
      <c r="B81" s="8" t="s">
        <v>192</v>
      </c>
      <c r="C81" s="8" t="s">
        <v>193</v>
      </c>
      <c r="D81" s="79" t="s">
        <v>194</v>
      </c>
      <c r="E81" s="80"/>
      <c r="F81" s="80" t="s">
        <v>195</v>
      </c>
      <c r="G81" s="26" t="s">
        <v>196</v>
      </c>
      <c r="H81" s="8" t="s">
        <v>197</v>
      </c>
      <c r="J81" s="8">
        <v>2100</v>
      </c>
      <c r="N81" s="79">
        <f>M81*12</f>
        <v>0</v>
      </c>
      <c r="O81" s="8">
        <v>4</v>
      </c>
      <c r="P81" s="8" t="s">
        <v>198</v>
      </c>
      <c r="R81" s="41">
        <f>Q81*12</f>
        <v>0</v>
      </c>
      <c r="U81" s="11">
        <f>T81*12</f>
        <v>0</v>
      </c>
      <c r="V81" s="11">
        <f>N81+R81+U81</f>
        <v>0</v>
      </c>
      <c r="W81" s="11">
        <f>V81/12</f>
        <v>0</v>
      </c>
      <c r="X81" s="79">
        <f>W81*12</f>
        <v>0</v>
      </c>
      <c r="AA81" s="81">
        <f>Y81+Z81</f>
        <v>0</v>
      </c>
      <c r="AB81" s="12" t="e">
        <f>(V81-AA81+(S81*12))/D81</f>
        <v>#VALUE!</v>
      </c>
      <c r="AC81" s="12" t="e">
        <f>(X81-AA81)/E81</f>
        <v>#DIV/0!</v>
      </c>
      <c r="AD81" s="82"/>
      <c r="AE81" s="15">
        <f>AA81/12</f>
        <v>0</v>
      </c>
      <c r="AF81" s="15">
        <f>W81-AD81-AE81</f>
        <v>0</v>
      </c>
    </row>
    <row r="82" spans="1:32" x14ac:dyDescent="0.25">
      <c r="C82" s="8" t="s">
        <v>199</v>
      </c>
      <c r="D82" s="79">
        <v>1700000</v>
      </c>
      <c r="E82" s="80" t="s">
        <v>200</v>
      </c>
      <c r="F82" s="80"/>
      <c r="G82" s="26">
        <v>44597</v>
      </c>
      <c r="H82" s="8" t="s">
        <v>201</v>
      </c>
      <c r="K82" s="8">
        <v>3200</v>
      </c>
      <c r="N82" s="79">
        <f t="shared" ref="N82:N90" si="81">M82*12</f>
        <v>0</v>
      </c>
      <c r="O82" s="8">
        <v>4</v>
      </c>
      <c r="P82" s="8">
        <v>6</v>
      </c>
      <c r="Q82" s="8">
        <f>8000</f>
        <v>8000</v>
      </c>
      <c r="R82" s="41">
        <f t="shared" ref="R82:R90" si="82">Q82*12</f>
        <v>96000</v>
      </c>
      <c r="U82" s="11">
        <f t="shared" ref="U82:U90" si="83">T82*12</f>
        <v>0</v>
      </c>
      <c r="V82" s="11">
        <f t="shared" ref="V82:V90" si="84">N82+R82+U82</f>
        <v>96000</v>
      </c>
      <c r="W82" s="11">
        <f t="shared" ref="W82:W90" si="85">V82/12</f>
        <v>8000</v>
      </c>
      <c r="X82" s="79">
        <f t="shared" ref="X82:X90" si="86">W82*12</f>
        <v>96000</v>
      </c>
      <c r="Y82" s="11">
        <v>9300</v>
      </c>
      <c r="Z82" s="8">
        <v>10000</v>
      </c>
      <c r="AA82" s="81">
        <f t="shared" ref="AA82:AA90" si="87">Y82+Z82</f>
        <v>19300</v>
      </c>
      <c r="AB82" s="12">
        <f t="shared" ref="AB82:AB90" si="88">(V82-AA82+(S82*12))/D82</f>
        <v>4.5117647058823526E-2</v>
      </c>
      <c r="AC82" s="12" t="e">
        <f t="shared" ref="AC82:AC88" si="89">(X82-AA82)/E82</f>
        <v>#VALUE!</v>
      </c>
      <c r="AD82" s="82"/>
      <c r="AE82" s="15">
        <f t="shared" ref="AE82:AE90" si="90">AA82/12</f>
        <v>1608.3333333333333</v>
      </c>
      <c r="AF82" s="15">
        <f t="shared" ref="AF82:AF90" si="91">W82-AD82-AE82</f>
        <v>6391.666666666667</v>
      </c>
    </row>
    <row r="83" spans="1:32" x14ac:dyDescent="0.25">
      <c r="B83" s="8" t="s">
        <v>202</v>
      </c>
      <c r="C83" s="8" t="s">
        <v>203</v>
      </c>
      <c r="D83" s="79">
        <v>1720000</v>
      </c>
      <c r="E83" s="80"/>
      <c r="F83" s="80"/>
      <c r="H83" s="8" t="s">
        <v>204</v>
      </c>
      <c r="N83" s="79">
        <f t="shared" si="81"/>
        <v>0</v>
      </c>
      <c r="O83" s="8">
        <v>5</v>
      </c>
      <c r="Q83" s="8">
        <f>1800*5</f>
        <v>9000</v>
      </c>
      <c r="R83" s="41">
        <f t="shared" si="82"/>
        <v>108000</v>
      </c>
      <c r="U83" s="11">
        <f t="shared" si="83"/>
        <v>0</v>
      </c>
      <c r="V83" s="11">
        <f t="shared" si="84"/>
        <v>108000</v>
      </c>
      <c r="W83" s="11">
        <f t="shared" si="85"/>
        <v>9000</v>
      </c>
      <c r="X83" s="79">
        <f t="shared" si="86"/>
        <v>108000</v>
      </c>
      <c r="AA83" s="81">
        <f t="shared" si="87"/>
        <v>0</v>
      </c>
      <c r="AB83" s="12">
        <f t="shared" si="88"/>
        <v>6.2790697674418611E-2</v>
      </c>
      <c r="AC83" s="12" t="e">
        <f t="shared" si="89"/>
        <v>#DIV/0!</v>
      </c>
      <c r="AD83" s="82"/>
      <c r="AE83" s="15">
        <f t="shared" si="90"/>
        <v>0</v>
      </c>
      <c r="AF83" s="15">
        <f t="shared" si="91"/>
        <v>9000</v>
      </c>
    </row>
    <row r="84" spans="1:32" x14ac:dyDescent="0.25">
      <c r="C84" s="8" t="s">
        <v>205</v>
      </c>
      <c r="D84" s="79">
        <v>2050000</v>
      </c>
      <c r="E84" s="80"/>
      <c r="F84" s="80"/>
      <c r="L84" s="8">
        <v>1</v>
      </c>
      <c r="M84" s="8">
        <v>6000</v>
      </c>
      <c r="N84" s="79">
        <f t="shared" si="81"/>
        <v>72000</v>
      </c>
      <c r="O84" s="8">
        <v>6</v>
      </c>
      <c r="Q84" s="8">
        <f>1380+1537+1378+1537+1260+1363</f>
        <v>8455</v>
      </c>
      <c r="R84" s="41">
        <f t="shared" si="82"/>
        <v>101460</v>
      </c>
      <c r="U84" s="11">
        <f t="shared" si="83"/>
        <v>0</v>
      </c>
      <c r="V84" s="11">
        <f t="shared" si="84"/>
        <v>173460</v>
      </c>
      <c r="W84" s="11">
        <f t="shared" si="85"/>
        <v>14455</v>
      </c>
      <c r="X84" s="79">
        <f t="shared" si="86"/>
        <v>173460</v>
      </c>
      <c r="Y84" s="11">
        <v>30821</v>
      </c>
      <c r="Z84" s="8">
        <f>5784+4562+5238+856</f>
        <v>16440</v>
      </c>
      <c r="AA84" s="81">
        <f t="shared" si="87"/>
        <v>47261</v>
      </c>
      <c r="AB84" s="12">
        <f t="shared" si="88"/>
        <v>6.156048780487805E-2</v>
      </c>
      <c r="AC84" s="12" t="e">
        <f t="shared" si="89"/>
        <v>#DIV/0!</v>
      </c>
      <c r="AD84" s="82"/>
      <c r="AE84" s="15">
        <f t="shared" si="90"/>
        <v>3938.4166666666665</v>
      </c>
      <c r="AF84" s="15">
        <f t="shared" si="91"/>
        <v>10516.583333333334</v>
      </c>
    </row>
    <row r="85" spans="1:32" x14ac:dyDescent="0.25">
      <c r="A85" s="8" t="s">
        <v>206</v>
      </c>
      <c r="D85" s="79"/>
      <c r="E85" s="80"/>
      <c r="F85" s="80"/>
      <c r="N85" s="79">
        <f t="shared" si="81"/>
        <v>0</v>
      </c>
      <c r="R85" s="41">
        <f t="shared" si="82"/>
        <v>0</v>
      </c>
      <c r="U85" s="11">
        <f t="shared" si="83"/>
        <v>0</v>
      </c>
      <c r="V85" s="11">
        <f t="shared" si="84"/>
        <v>0</v>
      </c>
      <c r="W85" s="11">
        <f t="shared" si="85"/>
        <v>0</v>
      </c>
      <c r="X85" s="79">
        <f t="shared" si="86"/>
        <v>0</v>
      </c>
      <c r="AA85" s="81">
        <f t="shared" si="87"/>
        <v>0</v>
      </c>
      <c r="AB85" s="12" t="e">
        <f t="shared" si="88"/>
        <v>#DIV/0!</v>
      </c>
      <c r="AC85" s="12" t="e">
        <f t="shared" si="89"/>
        <v>#DIV/0!</v>
      </c>
      <c r="AD85" s="82"/>
      <c r="AE85" s="15">
        <f t="shared" si="90"/>
        <v>0</v>
      </c>
      <c r="AF85" s="15">
        <f t="shared" si="91"/>
        <v>0</v>
      </c>
    </row>
    <row r="86" spans="1:32" x14ac:dyDescent="0.25">
      <c r="C86" s="8" t="s">
        <v>207</v>
      </c>
      <c r="D86" s="79">
        <v>1450000</v>
      </c>
      <c r="E86" s="80">
        <v>1350000</v>
      </c>
      <c r="F86" s="80" t="s">
        <v>208</v>
      </c>
      <c r="G86" s="26">
        <v>44609</v>
      </c>
      <c r="H86" s="8" t="s">
        <v>209</v>
      </c>
      <c r="J86" s="8" t="s">
        <v>210</v>
      </c>
      <c r="K86" s="8">
        <v>2500</v>
      </c>
      <c r="N86" s="79">
        <f>M86*12</f>
        <v>0</v>
      </c>
      <c r="O86" s="8">
        <v>3</v>
      </c>
      <c r="P86" s="8">
        <v>7</v>
      </c>
      <c r="Q86" s="8">
        <f>1600+1600+2500</f>
        <v>5700</v>
      </c>
      <c r="R86" s="41">
        <f>Q86*12</f>
        <v>68400</v>
      </c>
      <c r="U86" s="11">
        <f>T86*12</f>
        <v>0</v>
      </c>
      <c r="V86" s="11">
        <f>N86+R86+U86</f>
        <v>68400</v>
      </c>
      <c r="W86" s="11">
        <f>V86/12</f>
        <v>5700</v>
      </c>
      <c r="X86" s="79">
        <f>W86*12</f>
        <v>68400</v>
      </c>
      <c r="Y86" s="83">
        <v>7148</v>
      </c>
      <c r="Z86" s="8">
        <v>10000</v>
      </c>
      <c r="AA86" s="81">
        <f>Y86+Z86</f>
        <v>17148</v>
      </c>
      <c r="AB86" s="12">
        <f>(V86-AA86+(S86*12))/D86</f>
        <v>3.5346206896551727E-2</v>
      </c>
      <c r="AC86" s="12">
        <f>(X86-AA86)/E86</f>
        <v>3.7964444444444446E-2</v>
      </c>
      <c r="AD86" s="82"/>
      <c r="AE86" s="15">
        <f>AA86/12</f>
        <v>1429</v>
      </c>
      <c r="AF86" s="15">
        <f>W86-AD86-AE86</f>
        <v>4271</v>
      </c>
    </row>
    <row r="87" spans="1:32" x14ac:dyDescent="0.25">
      <c r="C87" s="8" t="s">
        <v>211</v>
      </c>
      <c r="D87" s="79">
        <v>2000000</v>
      </c>
      <c r="E87" s="80" t="s">
        <v>212</v>
      </c>
      <c r="F87" s="80"/>
      <c r="H87" s="8" t="s">
        <v>184</v>
      </c>
      <c r="K87" s="8">
        <v>4300</v>
      </c>
      <c r="L87" s="8">
        <v>1</v>
      </c>
      <c r="N87" s="79">
        <f t="shared" si="81"/>
        <v>0</v>
      </c>
      <c r="O87" s="8">
        <v>3</v>
      </c>
      <c r="R87" s="41">
        <f t="shared" si="82"/>
        <v>0</v>
      </c>
      <c r="U87" s="11">
        <f t="shared" si="83"/>
        <v>0</v>
      </c>
      <c r="V87" s="11">
        <f t="shared" si="84"/>
        <v>0</v>
      </c>
      <c r="W87" s="11">
        <f t="shared" si="85"/>
        <v>0</v>
      </c>
      <c r="X87" s="79">
        <f t="shared" si="86"/>
        <v>0</v>
      </c>
      <c r="Y87" s="11">
        <v>14239</v>
      </c>
      <c r="AA87" s="81">
        <f t="shared" si="87"/>
        <v>14239</v>
      </c>
      <c r="AB87" s="12">
        <f t="shared" si="88"/>
        <v>-7.1195E-3</v>
      </c>
      <c r="AC87" s="12" t="e">
        <f t="shared" si="89"/>
        <v>#VALUE!</v>
      </c>
      <c r="AD87" s="82"/>
      <c r="AE87" s="15">
        <f t="shared" si="90"/>
        <v>1186.5833333333333</v>
      </c>
      <c r="AF87" s="15">
        <f t="shared" si="91"/>
        <v>-1186.5833333333333</v>
      </c>
    </row>
    <row r="88" spans="1:32" x14ac:dyDescent="0.25">
      <c r="A88" s="8" t="s">
        <v>64</v>
      </c>
      <c r="B88" s="8" t="s">
        <v>110</v>
      </c>
      <c r="C88" s="8" t="s">
        <v>213</v>
      </c>
      <c r="D88" s="27">
        <v>2000000</v>
      </c>
      <c r="E88" s="13" t="s">
        <v>214</v>
      </c>
      <c r="H88" s="8" t="s">
        <v>215</v>
      </c>
      <c r="N88" s="27">
        <f t="shared" si="81"/>
        <v>0</v>
      </c>
      <c r="O88" s="8">
        <v>3</v>
      </c>
      <c r="R88" s="41">
        <f t="shared" si="82"/>
        <v>0</v>
      </c>
      <c r="U88" s="11">
        <f t="shared" si="83"/>
        <v>0</v>
      </c>
      <c r="V88" s="11">
        <f t="shared" si="84"/>
        <v>0</v>
      </c>
      <c r="W88" s="11">
        <f t="shared" si="85"/>
        <v>0</v>
      </c>
      <c r="X88" s="27">
        <f t="shared" si="86"/>
        <v>0</v>
      </c>
      <c r="AA88" s="29">
        <f t="shared" si="87"/>
        <v>0</v>
      </c>
      <c r="AB88" s="12">
        <f t="shared" si="88"/>
        <v>0</v>
      </c>
      <c r="AC88" s="42" t="e">
        <f t="shared" si="89"/>
        <v>#VALUE!</v>
      </c>
      <c r="AE88" s="43">
        <f t="shared" si="90"/>
        <v>0</v>
      </c>
      <c r="AF88" s="43">
        <f t="shared" si="91"/>
        <v>0</v>
      </c>
    </row>
    <row r="89" spans="1:32" s="10" customFormat="1" x14ac:dyDescent="0.25">
      <c r="C89" s="10" t="s">
        <v>216</v>
      </c>
      <c r="D89" s="91">
        <v>1500000</v>
      </c>
      <c r="E89" s="106" t="s">
        <v>217</v>
      </c>
      <c r="F89" s="106"/>
      <c r="G89" s="107"/>
      <c r="J89" s="10" t="s">
        <v>218</v>
      </c>
      <c r="K89" s="10" t="s">
        <v>219</v>
      </c>
      <c r="N89" s="91">
        <f>M89*12</f>
        <v>0</v>
      </c>
      <c r="O89" s="10">
        <v>3</v>
      </c>
      <c r="P89" s="10">
        <f>1+4+4</f>
        <v>9</v>
      </c>
      <c r="Q89" s="10">
        <f>2300+2350+2350</f>
        <v>7000</v>
      </c>
      <c r="R89" s="92">
        <f>Q89*12</f>
        <v>84000</v>
      </c>
      <c r="U89" s="83">
        <f>T89*12</f>
        <v>0</v>
      </c>
      <c r="V89" s="83">
        <f>N89+R89+U89</f>
        <v>84000</v>
      </c>
      <c r="W89" s="83">
        <f>V89/12</f>
        <v>7000</v>
      </c>
      <c r="X89" s="91">
        <f>W89*12</f>
        <v>84000</v>
      </c>
      <c r="Y89" s="83">
        <v>4600</v>
      </c>
      <c r="Z89" s="10">
        <v>10000</v>
      </c>
      <c r="AA89" s="93">
        <f>Y89+Z89</f>
        <v>14600</v>
      </c>
      <c r="AB89" s="94">
        <f>(V89-AA89+(S89*12))/D89</f>
        <v>4.6266666666666664E-2</v>
      </c>
      <c r="AC89" s="94" t="e">
        <f>(X89-AA89)/E89</f>
        <v>#VALUE!</v>
      </c>
      <c r="AD89" s="95"/>
      <c r="AE89" s="96">
        <f t="shared" si="90"/>
        <v>1216.6666666666667</v>
      </c>
      <c r="AF89" s="96">
        <f t="shared" si="91"/>
        <v>5783.333333333333</v>
      </c>
    </row>
    <row r="90" spans="1:32" x14ac:dyDescent="0.25">
      <c r="D90" s="79"/>
      <c r="E90" s="80"/>
      <c r="F90" s="80"/>
      <c r="N90" s="79">
        <f t="shared" si="81"/>
        <v>0</v>
      </c>
      <c r="R90" s="41">
        <f t="shared" si="82"/>
        <v>0</v>
      </c>
      <c r="U90" s="11">
        <f t="shared" si="83"/>
        <v>0</v>
      </c>
      <c r="V90" s="11">
        <f t="shared" si="84"/>
        <v>0</v>
      </c>
      <c r="W90" s="11">
        <f t="shared" si="85"/>
        <v>0</v>
      </c>
      <c r="X90" s="79">
        <f t="shared" si="86"/>
        <v>0</v>
      </c>
      <c r="AA90" s="81">
        <f t="shared" si="87"/>
        <v>0</v>
      </c>
      <c r="AB90" s="12" t="e">
        <f t="shared" si="88"/>
        <v>#DIV/0!</v>
      </c>
      <c r="AC90" s="12" t="e">
        <f>(X90-AA90)/E90</f>
        <v>#DIV/0!</v>
      </c>
      <c r="AD90" s="82"/>
      <c r="AE90" s="15">
        <f t="shared" si="90"/>
        <v>0</v>
      </c>
      <c r="AF90" s="15">
        <f t="shared" si="91"/>
        <v>0</v>
      </c>
    </row>
    <row r="91" spans="1:32" x14ac:dyDescent="0.25">
      <c r="A91" s="8" t="s">
        <v>220</v>
      </c>
      <c r="D91" s="79"/>
      <c r="E91" s="80"/>
      <c r="F91" s="80"/>
      <c r="N91" s="79"/>
      <c r="R91" s="41"/>
      <c r="X91" s="79"/>
      <c r="AA91" s="81"/>
      <c r="AC91" s="12"/>
      <c r="AD91" s="82"/>
    </row>
    <row r="92" spans="1:32" x14ac:dyDescent="0.25">
      <c r="A92" s="8" t="s">
        <v>76</v>
      </c>
      <c r="C92" s="8" t="s">
        <v>221</v>
      </c>
      <c r="D92" s="27">
        <v>1400000</v>
      </c>
      <c r="E92" s="8" t="s">
        <v>169</v>
      </c>
      <c r="F92" s="8"/>
      <c r="G92" s="78">
        <v>44774</v>
      </c>
      <c r="H92" s="8" t="s">
        <v>222</v>
      </c>
      <c r="J92" s="8">
        <f>20*120</f>
        <v>2400</v>
      </c>
      <c r="K92" s="8">
        <v>3282</v>
      </c>
      <c r="N92" s="27">
        <f>M92*12</f>
        <v>0</v>
      </c>
      <c r="O92" s="8">
        <v>3</v>
      </c>
      <c r="P92" s="8">
        <v>8</v>
      </c>
      <c r="R92" s="41">
        <f>Q92*12</f>
        <v>0</v>
      </c>
      <c r="U92" s="11">
        <f>T92*12</f>
        <v>0</v>
      </c>
      <c r="V92" s="11">
        <f>N92+R92+U92</f>
        <v>0</v>
      </c>
      <c r="W92" s="11">
        <f>V92/12</f>
        <v>0</v>
      </c>
      <c r="X92" s="27">
        <f>W92*12</f>
        <v>0</v>
      </c>
      <c r="Y92" s="11">
        <v>7394</v>
      </c>
      <c r="Z92" s="8">
        <v>10000</v>
      </c>
      <c r="AA92" s="29">
        <f>Y92+Z92</f>
        <v>17394</v>
      </c>
      <c r="AB92" s="12">
        <f>(V92-AA92+(S92*12))/D92</f>
        <v>-1.2424285714285714E-2</v>
      </c>
      <c r="AC92" s="42" t="e">
        <f>(X92-AA92)/E92</f>
        <v>#VALUE!</v>
      </c>
      <c r="AE92" s="43">
        <f>AA92/12</f>
        <v>1449.5</v>
      </c>
      <c r="AF92" s="43">
        <f>W92-AD92-AE92</f>
        <v>-1449.5</v>
      </c>
    </row>
    <row r="93" spans="1:32" s="5" customFormat="1" x14ac:dyDescent="0.25">
      <c r="C93" s="5" t="s">
        <v>223</v>
      </c>
      <c r="D93" s="69">
        <v>1200000</v>
      </c>
      <c r="E93" s="70" t="s">
        <v>224</v>
      </c>
      <c r="F93" s="70"/>
      <c r="G93" s="71"/>
      <c r="H93" s="5" t="s">
        <v>225</v>
      </c>
      <c r="I93" s="5" t="s">
        <v>226</v>
      </c>
      <c r="J93" s="5">
        <v>1858</v>
      </c>
      <c r="N93" s="69">
        <f>M93*12</f>
        <v>0</v>
      </c>
      <c r="O93" s="5">
        <v>2</v>
      </c>
      <c r="P93" s="5">
        <v>6</v>
      </c>
      <c r="Q93" s="5">
        <f>2500+3500</f>
        <v>6000</v>
      </c>
      <c r="R93" s="72">
        <f>Q93*12</f>
        <v>72000</v>
      </c>
      <c r="U93" s="73">
        <f>T93*12</f>
        <v>0</v>
      </c>
      <c r="V93" s="73">
        <f>N93+R93+U93</f>
        <v>72000</v>
      </c>
      <c r="W93" s="73">
        <f>V93/12</f>
        <v>6000</v>
      </c>
      <c r="X93" s="69">
        <f>W93*12</f>
        <v>72000</v>
      </c>
      <c r="Y93" s="73">
        <v>2819</v>
      </c>
      <c r="Z93" s="5">
        <v>10000</v>
      </c>
      <c r="AA93" s="74">
        <f>Y93+Z93</f>
        <v>12819</v>
      </c>
      <c r="AB93" s="75">
        <f>(V93-AA93+(S93*12))/D93</f>
        <v>4.93175E-2</v>
      </c>
      <c r="AC93" s="75" t="e">
        <f>(X93-AA93)/E93</f>
        <v>#VALUE!</v>
      </c>
      <c r="AD93" s="76">
        <v>4577</v>
      </c>
      <c r="AE93" s="77">
        <f>AA93/12</f>
        <v>1068.25</v>
      </c>
      <c r="AF93" s="77">
        <f>W93-AD93-AE93</f>
        <v>354.75</v>
      </c>
    </row>
    <row r="94" spans="1:32" x14ac:dyDescent="0.25">
      <c r="C94" s="8" t="s">
        <v>227</v>
      </c>
      <c r="D94" s="79">
        <v>1288000</v>
      </c>
      <c r="E94" s="80">
        <v>1288000</v>
      </c>
      <c r="F94" s="80" t="s">
        <v>228</v>
      </c>
      <c r="G94" s="26">
        <v>44612</v>
      </c>
      <c r="H94" s="8" t="s">
        <v>229</v>
      </c>
      <c r="J94" s="8" t="s">
        <v>230</v>
      </c>
      <c r="K94" s="8">
        <v>3143</v>
      </c>
      <c r="N94" s="79">
        <f>M94*12</f>
        <v>0</v>
      </c>
      <c r="O94" s="8">
        <v>3</v>
      </c>
      <c r="P94" s="8">
        <v>6</v>
      </c>
      <c r="R94" s="41">
        <f>Q94*12</f>
        <v>0</v>
      </c>
      <c r="U94" s="11">
        <f>T94*12</f>
        <v>0</v>
      </c>
      <c r="V94" s="11">
        <f>N94+R94+U94</f>
        <v>0</v>
      </c>
      <c r="W94" s="11">
        <f>V94/12</f>
        <v>0</v>
      </c>
      <c r="X94" s="79">
        <f>W94*12</f>
        <v>0</v>
      </c>
      <c r="Y94" s="11">
        <v>6393</v>
      </c>
      <c r="AA94" s="81">
        <f>Y94+Z94</f>
        <v>6393</v>
      </c>
      <c r="AB94" s="12">
        <f>(V94-AA94+(S94*12))/D94</f>
        <v>-4.9635093167701861E-3</v>
      </c>
      <c r="AC94" s="12">
        <f>(X94-AA94)/E94</f>
        <v>-4.9635093167701861E-3</v>
      </c>
      <c r="AD94" s="82"/>
      <c r="AE94" s="15">
        <f>AA94/12</f>
        <v>532.75</v>
      </c>
      <c r="AF94" s="15">
        <f>W94-AD94-AE94</f>
        <v>-532.75</v>
      </c>
    </row>
    <row r="95" spans="1:32" x14ac:dyDescent="0.25">
      <c r="C95" s="8" t="s">
        <v>231</v>
      </c>
      <c r="D95" s="27">
        <v>1400000</v>
      </c>
      <c r="K95" s="8">
        <f>1139*3</f>
        <v>3417</v>
      </c>
      <c r="N95" s="27">
        <f>M95*12</f>
        <v>0</v>
      </c>
      <c r="O95" s="8">
        <v>3</v>
      </c>
      <c r="P95" s="8">
        <v>4</v>
      </c>
      <c r="Q95" s="8">
        <f>2700+2450+2100</f>
        <v>7250</v>
      </c>
      <c r="R95" s="41">
        <f>Q95*12</f>
        <v>87000</v>
      </c>
      <c r="U95" s="11">
        <f>T95*12</f>
        <v>0</v>
      </c>
      <c r="V95" s="11">
        <f>N95+R95+U95</f>
        <v>87000</v>
      </c>
      <c r="W95" s="11">
        <f>V95/12</f>
        <v>7250</v>
      </c>
      <c r="X95" s="27">
        <f>W95*12</f>
        <v>87000</v>
      </c>
      <c r="AA95" s="29">
        <f>Y95+Z95</f>
        <v>0</v>
      </c>
      <c r="AB95" s="12">
        <f>(V95-AA95+(S95*12))/D95</f>
        <v>6.2142857142857146E-2</v>
      </c>
      <c r="AC95" s="42" t="e">
        <f>(X95-AA95)/E95</f>
        <v>#DIV/0!</v>
      </c>
      <c r="AE95" s="43">
        <f>AA95/12</f>
        <v>0</v>
      </c>
      <c r="AF95" s="43">
        <f>W95-AD95-AE95</f>
        <v>7250</v>
      </c>
    </row>
    <row r="96" spans="1:32" x14ac:dyDescent="0.25">
      <c r="A96" s="8" t="s">
        <v>76</v>
      </c>
      <c r="B96" s="8" t="s">
        <v>77</v>
      </c>
      <c r="C96" s="8" t="s">
        <v>232</v>
      </c>
      <c r="D96" s="27">
        <v>1025000</v>
      </c>
      <c r="H96" s="8" t="s">
        <v>233</v>
      </c>
      <c r="J96" s="8">
        <f>20*100</f>
        <v>2000</v>
      </c>
      <c r="K96" s="8">
        <v>2300</v>
      </c>
      <c r="N96" s="27">
        <f>M96*12</f>
        <v>0</v>
      </c>
      <c r="O96" s="8">
        <v>2</v>
      </c>
      <c r="P96" s="8">
        <v>5</v>
      </c>
      <c r="R96" s="41">
        <f>Q96*12</f>
        <v>0</v>
      </c>
      <c r="U96" s="11">
        <f>T96*12</f>
        <v>0</v>
      </c>
      <c r="V96" s="11">
        <f>N96+R96+U96</f>
        <v>0</v>
      </c>
      <c r="W96" s="11">
        <f>V96/12</f>
        <v>0</v>
      </c>
      <c r="X96" s="27">
        <f>W96*12</f>
        <v>0</v>
      </c>
      <c r="AA96" s="29">
        <f>Y96+Z96</f>
        <v>0</v>
      </c>
      <c r="AB96" s="12">
        <f>(V96-AA96+(S96*12))/D96</f>
        <v>0</v>
      </c>
      <c r="AC96" s="42" t="e">
        <f>(X96-AA96)/E96</f>
        <v>#DIV/0!</v>
      </c>
      <c r="AE96" s="43">
        <f>AA96/12</f>
        <v>0</v>
      </c>
      <c r="AF96" s="43">
        <f>W96-AD96-AE96</f>
        <v>0</v>
      </c>
    </row>
    <row r="97" spans="1:32" x14ac:dyDescent="0.25">
      <c r="C97" s="8" t="s">
        <v>234</v>
      </c>
      <c r="D97" s="27">
        <v>1200000</v>
      </c>
      <c r="F97" s="13" t="s">
        <v>235</v>
      </c>
      <c r="H97" s="8" t="s">
        <v>236</v>
      </c>
      <c r="J97" s="8">
        <v>2034</v>
      </c>
      <c r="K97" s="8">
        <v>2200</v>
      </c>
      <c r="N97" s="27">
        <f t="shared" ref="N97:N133" si="92">M97*12</f>
        <v>0</v>
      </c>
      <c r="O97" s="8">
        <v>2</v>
      </c>
      <c r="P97" s="8">
        <v>5</v>
      </c>
      <c r="R97" s="41">
        <f t="shared" ref="R97:R133" si="93">Q97*12</f>
        <v>0</v>
      </c>
      <c r="U97" s="11">
        <f t="shared" ref="U97:U133" si="94">T97*12</f>
        <v>0</v>
      </c>
      <c r="V97" s="11">
        <f t="shared" ref="V97:V133" si="95">N97+R97+U97</f>
        <v>0</v>
      </c>
      <c r="W97" s="11">
        <f t="shared" ref="W97:W133" si="96">V97/12</f>
        <v>0</v>
      </c>
      <c r="X97" s="27">
        <f t="shared" ref="X97:X110" si="97">W97*12</f>
        <v>0</v>
      </c>
      <c r="Y97" s="11">
        <v>1952</v>
      </c>
      <c r="Z97" s="8">
        <v>10000</v>
      </c>
      <c r="AA97" s="29">
        <f t="shared" ref="AA97:AA133" si="98">Y97+Z97</f>
        <v>11952</v>
      </c>
      <c r="AB97" s="12">
        <f t="shared" ref="AB97:AB133" si="99">(V97-AA97+(S97*12))/D97</f>
        <v>-9.9600000000000001E-3</v>
      </c>
      <c r="AC97" s="42" t="e">
        <f t="shared" ref="AC97:AC109" si="100">(X97-AA97)/E97</f>
        <v>#DIV/0!</v>
      </c>
      <c r="AE97" s="43">
        <f t="shared" ref="AE97:AE110" si="101">AA97/12</f>
        <v>996</v>
      </c>
      <c r="AF97" s="43">
        <f t="shared" ref="AF97:AF110" si="102">W97-AD97-AE97</f>
        <v>-996</v>
      </c>
    </row>
    <row r="98" spans="1:32" x14ac:dyDescent="0.25">
      <c r="C98" s="8" t="s">
        <v>237</v>
      </c>
      <c r="D98" s="27">
        <v>1300000</v>
      </c>
      <c r="E98" s="13" t="s">
        <v>238</v>
      </c>
      <c r="G98" s="26">
        <v>44409</v>
      </c>
      <c r="H98" s="8" t="s">
        <v>239</v>
      </c>
      <c r="K98" s="8">
        <v>2199</v>
      </c>
      <c r="N98" s="27">
        <f t="shared" si="92"/>
        <v>0</v>
      </c>
      <c r="O98" s="8">
        <v>2</v>
      </c>
      <c r="P98" s="8">
        <v>7</v>
      </c>
      <c r="Q98" s="8">
        <v>6000</v>
      </c>
      <c r="R98" s="41">
        <f t="shared" si="93"/>
        <v>72000</v>
      </c>
      <c r="U98" s="11">
        <f t="shared" si="94"/>
        <v>0</v>
      </c>
      <c r="V98" s="11">
        <f t="shared" si="95"/>
        <v>72000</v>
      </c>
      <c r="W98" s="11">
        <f t="shared" si="96"/>
        <v>6000</v>
      </c>
      <c r="X98" s="27">
        <f t="shared" si="97"/>
        <v>72000</v>
      </c>
      <c r="Y98" s="11">
        <v>6700</v>
      </c>
      <c r="Z98" s="8">
        <v>10000</v>
      </c>
      <c r="AA98" s="29">
        <f t="shared" si="98"/>
        <v>16700</v>
      </c>
      <c r="AB98" s="12">
        <f t="shared" si="99"/>
        <v>4.2538461538461539E-2</v>
      </c>
      <c r="AC98" s="108" t="e">
        <f t="shared" si="100"/>
        <v>#VALUE!</v>
      </c>
      <c r="AD98" s="14">
        <v>4058</v>
      </c>
      <c r="AE98" s="43">
        <f t="shared" si="101"/>
        <v>1391.6666666666667</v>
      </c>
      <c r="AF98" s="43">
        <f t="shared" si="102"/>
        <v>550.33333333333326</v>
      </c>
    </row>
    <row r="99" spans="1:32" x14ac:dyDescent="0.25">
      <c r="C99" s="8" t="s">
        <v>240</v>
      </c>
      <c r="D99" s="27">
        <v>1180000</v>
      </c>
      <c r="E99" s="13" t="s">
        <v>241</v>
      </c>
      <c r="G99" s="26">
        <v>44531</v>
      </c>
      <c r="H99" s="8" t="s">
        <v>242</v>
      </c>
      <c r="J99" s="8">
        <v>2129</v>
      </c>
      <c r="K99" s="8">
        <v>2892</v>
      </c>
      <c r="N99" s="27">
        <f t="shared" si="92"/>
        <v>0</v>
      </c>
      <c r="O99" s="8">
        <v>2</v>
      </c>
      <c r="Q99" s="8">
        <f>1500+1800</f>
        <v>3300</v>
      </c>
      <c r="R99" s="41">
        <f t="shared" si="93"/>
        <v>39600</v>
      </c>
      <c r="U99" s="11">
        <f t="shared" si="94"/>
        <v>0</v>
      </c>
      <c r="V99" s="11">
        <f t="shared" si="95"/>
        <v>39600</v>
      </c>
      <c r="W99" s="11">
        <f t="shared" si="96"/>
        <v>3300</v>
      </c>
      <c r="X99" s="27">
        <f t="shared" si="97"/>
        <v>39600</v>
      </c>
      <c r="Y99" s="11">
        <v>4500</v>
      </c>
      <c r="Z99" s="8">
        <v>10000</v>
      </c>
      <c r="AA99" s="29">
        <f t="shared" si="98"/>
        <v>14500</v>
      </c>
      <c r="AB99" s="12">
        <f t="shared" si="99"/>
        <v>2.1271186440677967E-2</v>
      </c>
      <c r="AC99" s="42" t="e">
        <f t="shared" si="100"/>
        <v>#VALUE!</v>
      </c>
      <c r="AE99" s="43">
        <f t="shared" si="101"/>
        <v>1208.3333333333333</v>
      </c>
      <c r="AF99" s="43">
        <f t="shared" si="102"/>
        <v>2091.666666666667</v>
      </c>
    </row>
    <row r="100" spans="1:32" x14ac:dyDescent="0.25">
      <c r="C100" s="8" t="s">
        <v>243</v>
      </c>
      <c r="D100" s="79">
        <v>1200000</v>
      </c>
      <c r="E100" s="80" t="s">
        <v>235</v>
      </c>
      <c r="F100" s="80"/>
      <c r="G100" s="26">
        <v>44531</v>
      </c>
      <c r="H100" s="8" t="s">
        <v>244</v>
      </c>
      <c r="J100" s="8">
        <v>2100</v>
      </c>
      <c r="N100" s="79">
        <f t="shared" si="92"/>
        <v>0</v>
      </c>
      <c r="O100" s="8">
        <v>2</v>
      </c>
      <c r="P100" s="8">
        <v>5</v>
      </c>
      <c r="R100" s="41">
        <f t="shared" si="93"/>
        <v>0</v>
      </c>
      <c r="U100" s="11">
        <f t="shared" si="94"/>
        <v>0</v>
      </c>
      <c r="V100" s="11">
        <f t="shared" si="95"/>
        <v>0</v>
      </c>
      <c r="W100" s="11">
        <f t="shared" si="96"/>
        <v>0</v>
      </c>
      <c r="X100" s="79">
        <f t="shared" si="97"/>
        <v>0</v>
      </c>
      <c r="Y100" s="11">
        <v>7285</v>
      </c>
      <c r="AA100" s="81">
        <f t="shared" si="98"/>
        <v>7285</v>
      </c>
      <c r="AB100" s="12">
        <f t="shared" si="99"/>
        <v>-6.0708333333333335E-3</v>
      </c>
      <c r="AC100" s="12" t="e">
        <f t="shared" si="100"/>
        <v>#VALUE!</v>
      </c>
      <c r="AD100" s="82"/>
      <c r="AE100" s="15">
        <f t="shared" si="101"/>
        <v>607.08333333333337</v>
      </c>
      <c r="AF100" s="15">
        <f t="shared" si="102"/>
        <v>-607.08333333333337</v>
      </c>
    </row>
    <row r="101" spans="1:32" x14ac:dyDescent="0.25">
      <c r="C101" s="8" t="s">
        <v>245</v>
      </c>
      <c r="D101" s="79">
        <v>1300000</v>
      </c>
      <c r="E101" s="80" t="s">
        <v>246</v>
      </c>
      <c r="F101" s="80"/>
      <c r="G101" s="26">
        <v>44593</v>
      </c>
      <c r="H101" s="8" t="s">
        <v>247</v>
      </c>
      <c r="J101" s="8">
        <v>2000</v>
      </c>
      <c r="K101" s="8" t="s">
        <v>219</v>
      </c>
      <c r="N101" s="79">
        <f t="shared" si="92"/>
        <v>0</v>
      </c>
      <c r="O101" s="8">
        <v>2</v>
      </c>
      <c r="P101" s="8">
        <v>5</v>
      </c>
      <c r="R101" s="41">
        <f t="shared" si="93"/>
        <v>0</v>
      </c>
      <c r="U101" s="11">
        <f t="shared" si="94"/>
        <v>0</v>
      </c>
      <c r="V101" s="11">
        <f t="shared" si="95"/>
        <v>0</v>
      </c>
      <c r="W101" s="11">
        <f t="shared" si="96"/>
        <v>0</v>
      </c>
      <c r="X101" s="79">
        <f t="shared" si="97"/>
        <v>0</v>
      </c>
      <c r="AA101" s="81">
        <f t="shared" si="98"/>
        <v>0</v>
      </c>
      <c r="AB101" s="12">
        <f t="shared" si="99"/>
        <v>0</v>
      </c>
      <c r="AC101" s="12" t="e">
        <f t="shared" si="100"/>
        <v>#VALUE!</v>
      </c>
      <c r="AD101" s="82"/>
      <c r="AE101" s="15">
        <f t="shared" si="101"/>
        <v>0</v>
      </c>
      <c r="AF101" s="15">
        <f t="shared" si="102"/>
        <v>0</v>
      </c>
    </row>
    <row r="102" spans="1:32" x14ac:dyDescent="0.25">
      <c r="C102" s="8" t="s">
        <v>248</v>
      </c>
      <c r="D102" s="27">
        <v>1490000</v>
      </c>
      <c r="F102" s="13" t="s">
        <v>249</v>
      </c>
      <c r="G102" s="26">
        <v>44576</v>
      </c>
      <c r="H102" s="8" t="s">
        <v>250</v>
      </c>
      <c r="J102" s="8" t="s">
        <v>251</v>
      </c>
      <c r="K102" s="8">
        <v>1760</v>
      </c>
      <c r="N102" s="27">
        <f t="shared" si="92"/>
        <v>0</v>
      </c>
      <c r="O102" s="8">
        <v>2</v>
      </c>
      <c r="P102" s="8">
        <v>5</v>
      </c>
      <c r="R102" s="41">
        <f t="shared" si="93"/>
        <v>0</v>
      </c>
      <c r="U102" s="11">
        <f t="shared" si="94"/>
        <v>0</v>
      </c>
      <c r="V102" s="11">
        <f t="shared" si="95"/>
        <v>0</v>
      </c>
      <c r="W102" s="11">
        <f t="shared" si="96"/>
        <v>0</v>
      </c>
      <c r="X102" s="27">
        <f t="shared" si="97"/>
        <v>0</v>
      </c>
      <c r="Y102" s="83">
        <v>7230</v>
      </c>
      <c r="AA102" s="29">
        <f t="shared" si="98"/>
        <v>7230</v>
      </c>
      <c r="AB102" s="12">
        <f t="shared" si="99"/>
        <v>-4.8523489932885905E-3</v>
      </c>
      <c r="AC102" s="42" t="e">
        <f t="shared" si="100"/>
        <v>#DIV/0!</v>
      </c>
      <c r="AE102" s="43">
        <f t="shared" si="101"/>
        <v>602.5</v>
      </c>
      <c r="AF102" s="43">
        <f t="shared" si="102"/>
        <v>-602.5</v>
      </c>
    </row>
    <row r="103" spans="1:32" x14ac:dyDescent="0.25">
      <c r="C103" s="8" t="s">
        <v>252</v>
      </c>
      <c r="D103" s="27">
        <v>1650000</v>
      </c>
      <c r="G103" s="26">
        <v>44608</v>
      </c>
      <c r="J103" s="8" t="s">
        <v>253</v>
      </c>
      <c r="N103" s="27">
        <f t="shared" si="92"/>
        <v>0</v>
      </c>
      <c r="O103" s="8">
        <v>2</v>
      </c>
      <c r="P103" s="8">
        <v>6</v>
      </c>
      <c r="R103" s="41">
        <f t="shared" si="93"/>
        <v>0</v>
      </c>
      <c r="U103" s="11">
        <f t="shared" si="94"/>
        <v>0</v>
      </c>
      <c r="V103" s="11">
        <f t="shared" si="95"/>
        <v>0</v>
      </c>
      <c r="W103" s="11">
        <f t="shared" si="96"/>
        <v>0</v>
      </c>
      <c r="X103" s="27">
        <f t="shared" si="97"/>
        <v>0</v>
      </c>
      <c r="Y103" s="11">
        <f>284*12</f>
        <v>3408</v>
      </c>
      <c r="AA103" s="29">
        <f t="shared" si="98"/>
        <v>3408</v>
      </c>
      <c r="AB103" s="12">
        <f t="shared" si="99"/>
        <v>-2.0654545454545457E-3</v>
      </c>
      <c r="AC103" s="42" t="e">
        <f t="shared" si="100"/>
        <v>#DIV/0!</v>
      </c>
      <c r="AE103" s="43">
        <f t="shared" si="101"/>
        <v>284</v>
      </c>
      <c r="AF103" s="43">
        <f t="shared" si="102"/>
        <v>-284</v>
      </c>
    </row>
    <row r="104" spans="1:32" x14ac:dyDescent="0.25">
      <c r="C104" s="8" t="s">
        <v>254</v>
      </c>
      <c r="D104" s="27">
        <v>1100000</v>
      </c>
      <c r="G104" s="26">
        <v>44607</v>
      </c>
      <c r="J104" s="8" t="s">
        <v>230</v>
      </c>
      <c r="N104" s="27">
        <f t="shared" si="92"/>
        <v>0</v>
      </c>
      <c r="O104" s="8">
        <v>2</v>
      </c>
      <c r="P104" s="8">
        <v>5</v>
      </c>
      <c r="R104" s="41">
        <f t="shared" si="93"/>
        <v>0</v>
      </c>
      <c r="U104" s="11">
        <f t="shared" si="94"/>
        <v>0</v>
      </c>
      <c r="V104" s="11">
        <f t="shared" si="95"/>
        <v>0</v>
      </c>
      <c r="W104" s="11">
        <f t="shared" si="96"/>
        <v>0</v>
      </c>
      <c r="X104" s="27">
        <f t="shared" si="97"/>
        <v>0</v>
      </c>
      <c r="Y104" s="83">
        <f>615*12</f>
        <v>7380</v>
      </c>
      <c r="AA104" s="29">
        <f t="shared" si="98"/>
        <v>7380</v>
      </c>
      <c r="AB104" s="12">
        <f t="shared" si="99"/>
        <v>-6.7090909090909093E-3</v>
      </c>
      <c r="AC104" s="42" t="e">
        <f t="shared" si="100"/>
        <v>#DIV/0!</v>
      </c>
      <c r="AE104" s="43">
        <f t="shared" si="101"/>
        <v>615</v>
      </c>
      <c r="AF104" s="43">
        <f t="shared" si="102"/>
        <v>-615</v>
      </c>
    </row>
    <row r="105" spans="1:32" x14ac:dyDescent="0.25">
      <c r="C105" s="8" t="s">
        <v>255</v>
      </c>
      <c r="D105" s="27">
        <v>1400000</v>
      </c>
      <c r="E105" s="13" t="s">
        <v>256</v>
      </c>
      <c r="G105" s="26">
        <v>44620</v>
      </c>
      <c r="J105" s="8" t="s">
        <v>230</v>
      </c>
      <c r="K105" s="8">
        <v>3300</v>
      </c>
      <c r="N105" s="27">
        <f t="shared" si="92"/>
        <v>0</v>
      </c>
      <c r="O105" s="8">
        <v>2</v>
      </c>
      <c r="P105" s="8">
        <v>5</v>
      </c>
      <c r="R105" s="41">
        <f t="shared" si="93"/>
        <v>0</v>
      </c>
      <c r="U105" s="11">
        <f t="shared" si="94"/>
        <v>0</v>
      </c>
      <c r="V105" s="11">
        <f t="shared" si="95"/>
        <v>0</v>
      </c>
      <c r="W105" s="11">
        <f t="shared" si="96"/>
        <v>0</v>
      </c>
      <c r="X105" s="27">
        <f t="shared" si="97"/>
        <v>0</v>
      </c>
      <c r="Y105" s="11">
        <v>4506</v>
      </c>
      <c r="AA105" s="29">
        <f t="shared" si="98"/>
        <v>4506</v>
      </c>
      <c r="AB105" s="12">
        <f t="shared" si="99"/>
        <v>-3.2185714285714287E-3</v>
      </c>
      <c r="AC105" s="42" t="e">
        <f t="shared" si="100"/>
        <v>#VALUE!</v>
      </c>
      <c r="AE105" s="43">
        <f t="shared" si="101"/>
        <v>375.5</v>
      </c>
      <c r="AF105" s="43">
        <f t="shared" si="102"/>
        <v>-375.5</v>
      </c>
    </row>
    <row r="106" spans="1:32" x14ac:dyDescent="0.25">
      <c r="C106" s="8" t="s">
        <v>257</v>
      </c>
      <c r="D106" s="27">
        <v>1695000</v>
      </c>
      <c r="E106" s="13" t="s">
        <v>258</v>
      </c>
      <c r="G106" s="26">
        <v>44531</v>
      </c>
      <c r="H106" s="8" t="s">
        <v>259</v>
      </c>
      <c r="J106" s="8" t="s">
        <v>230</v>
      </c>
      <c r="N106" s="27">
        <f t="shared" si="92"/>
        <v>0</v>
      </c>
      <c r="O106" s="8">
        <v>3</v>
      </c>
      <c r="P106" s="8">
        <f>3+4+4</f>
        <v>11</v>
      </c>
      <c r="R106" s="41">
        <f t="shared" si="93"/>
        <v>0</v>
      </c>
      <c r="U106" s="11">
        <f t="shared" si="94"/>
        <v>0</v>
      </c>
      <c r="V106" s="11">
        <f t="shared" si="95"/>
        <v>0</v>
      </c>
      <c r="W106" s="11">
        <f t="shared" si="96"/>
        <v>0</v>
      </c>
      <c r="X106" s="27">
        <f t="shared" si="97"/>
        <v>0</v>
      </c>
      <c r="Y106" s="11">
        <f>359*12</f>
        <v>4308</v>
      </c>
      <c r="AA106" s="29">
        <f t="shared" si="98"/>
        <v>4308</v>
      </c>
      <c r="AB106" s="12">
        <f t="shared" si="99"/>
        <v>-2.5415929203539823E-3</v>
      </c>
      <c r="AC106" s="42" t="e">
        <f t="shared" si="100"/>
        <v>#VALUE!</v>
      </c>
      <c r="AE106" s="43">
        <f t="shared" si="101"/>
        <v>359</v>
      </c>
      <c r="AF106" s="43">
        <f t="shared" si="102"/>
        <v>-359</v>
      </c>
    </row>
    <row r="107" spans="1:32" x14ac:dyDescent="0.25">
      <c r="C107" s="8" t="s">
        <v>260</v>
      </c>
      <c r="D107" s="27">
        <v>1600000</v>
      </c>
      <c r="G107" s="26">
        <v>44470</v>
      </c>
      <c r="H107" s="8" t="s">
        <v>261</v>
      </c>
      <c r="N107" s="27">
        <f t="shared" si="92"/>
        <v>0</v>
      </c>
      <c r="O107" s="8">
        <v>3</v>
      </c>
      <c r="P107" s="8">
        <v>11</v>
      </c>
      <c r="R107" s="41">
        <f t="shared" si="93"/>
        <v>0</v>
      </c>
      <c r="U107" s="11">
        <f t="shared" si="94"/>
        <v>0</v>
      </c>
      <c r="V107" s="11">
        <f t="shared" si="95"/>
        <v>0</v>
      </c>
      <c r="W107" s="11">
        <f t="shared" si="96"/>
        <v>0</v>
      </c>
      <c r="X107" s="27">
        <f t="shared" si="97"/>
        <v>0</v>
      </c>
      <c r="AA107" s="29">
        <f t="shared" si="98"/>
        <v>0</v>
      </c>
      <c r="AB107" s="12">
        <f t="shared" si="99"/>
        <v>0</v>
      </c>
      <c r="AC107" s="42" t="e">
        <f t="shared" si="100"/>
        <v>#DIV/0!</v>
      </c>
      <c r="AE107" s="43">
        <f t="shared" si="101"/>
        <v>0</v>
      </c>
      <c r="AF107" s="43">
        <f t="shared" si="102"/>
        <v>0</v>
      </c>
    </row>
    <row r="108" spans="1:32" x14ac:dyDescent="0.25">
      <c r="C108" s="8" t="s">
        <v>262</v>
      </c>
      <c r="D108" s="27">
        <v>1350000</v>
      </c>
      <c r="H108" s="8" t="s">
        <v>263</v>
      </c>
      <c r="K108" s="8">
        <v>2700</v>
      </c>
      <c r="N108" s="27">
        <f t="shared" si="92"/>
        <v>0</v>
      </c>
      <c r="O108" s="8">
        <v>3</v>
      </c>
      <c r="R108" s="41">
        <f t="shared" si="93"/>
        <v>0</v>
      </c>
      <c r="U108" s="11">
        <f t="shared" si="94"/>
        <v>0</v>
      </c>
      <c r="V108" s="11">
        <f t="shared" si="95"/>
        <v>0</v>
      </c>
      <c r="W108" s="11">
        <f t="shared" si="96"/>
        <v>0</v>
      </c>
      <c r="X108" s="27">
        <f t="shared" si="97"/>
        <v>0</v>
      </c>
      <c r="AA108" s="29">
        <f t="shared" si="98"/>
        <v>0</v>
      </c>
      <c r="AB108" s="12">
        <f t="shared" si="99"/>
        <v>0</v>
      </c>
      <c r="AC108" s="42" t="e">
        <f t="shared" si="100"/>
        <v>#DIV/0!</v>
      </c>
      <c r="AE108" s="43">
        <f t="shared" si="101"/>
        <v>0</v>
      </c>
      <c r="AF108" s="43">
        <f t="shared" si="102"/>
        <v>0</v>
      </c>
    </row>
    <row r="109" spans="1:32" s="109" customFormat="1" x14ac:dyDescent="0.25">
      <c r="C109" s="109" t="s">
        <v>264</v>
      </c>
      <c r="D109" s="110" t="s">
        <v>265</v>
      </c>
      <c r="E109" s="111" t="s">
        <v>266</v>
      </c>
      <c r="F109" s="111" t="s">
        <v>267</v>
      </c>
      <c r="G109" s="112">
        <v>44562</v>
      </c>
      <c r="H109" s="109" t="s">
        <v>268</v>
      </c>
      <c r="J109" s="109">
        <v>1800</v>
      </c>
      <c r="N109" s="110">
        <f t="shared" si="92"/>
        <v>0</v>
      </c>
      <c r="O109" s="109">
        <v>2</v>
      </c>
      <c r="Q109" s="9">
        <v>10000</v>
      </c>
      <c r="R109" s="113">
        <f t="shared" si="93"/>
        <v>120000</v>
      </c>
      <c r="U109" s="114">
        <f t="shared" si="94"/>
        <v>0</v>
      </c>
      <c r="V109" s="114">
        <f t="shared" si="95"/>
        <v>120000</v>
      </c>
      <c r="W109" s="114">
        <f t="shared" si="96"/>
        <v>10000</v>
      </c>
      <c r="X109" s="110">
        <f t="shared" si="97"/>
        <v>120000</v>
      </c>
      <c r="Y109" s="114">
        <v>5000</v>
      </c>
      <c r="Z109" s="109">
        <v>10000</v>
      </c>
      <c r="AA109" s="115">
        <f t="shared" si="98"/>
        <v>15000</v>
      </c>
      <c r="AB109" s="108" t="e">
        <f t="shared" si="99"/>
        <v>#VALUE!</v>
      </c>
      <c r="AC109" s="108" t="e">
        <f t="shared" si="100"/>
        <v>#VALUE!</v>
      </c>
      <c r="AD109" s="116"/>
      <c r="AE109" s="117">
        <f t="shared" si="101"/>
        <v>1250</v>
      </c>
      <c r="AF109" s="117">
        <f t="shared" si="102"/>
        <v>8750</v>
      </c>
    </row>
    <row r="110" spans="1:32" x14ac:dyDescent="0.25">
      <c r="C110" s="8" t="s">
        <v>269</v>
      </c>
      <c r="D110" s="27">
        <v>1400000</v>
      </c>
      <c r="E110" s="8" t="s">
        <v>270</v>
      </c>
      <c r="F110" s="13" t="s">
        <v>271</v>
      </c>
      <c r="G110" s="26">
        <v>44440</v>
      </c>
      <c r="H110" s="8" t="s">
        <v>272</v>
      </c>
      <c r="J110" s="8" t="s">
        <v>230</v>
      </c>
      <c r="K110" s="8">
        <v>3700</v>
      </c>
      <c r="N110" s="27">
        <f t="shared" si="92"/>
        <v>0</v>
      </c>
      <c r="O110" s="8">
        <v>2</v>
      </c>
      <c r="P110" s="8">
        <v>10</v>
      </c>
      <c r="Q110" s="8">
        <f>3300+2800+2500</f>
        <v>8600</v>
      </c>
      <c r="R110" s="41">
        <f t="shared" si="93"/>
        <v>103200</v>
      </c>
      <c r="U110" s="11">
        <f t="shared" si="94"/>
        <v>0</v>
      </c>
      <c r="V110" s="11">
        <f t="shared" si="95"/>
        <v>103200</v>
      </c>
      <c r="W110" s="11">
        <f t="shared" si="96"/>
        <v>8600</v>
      </c>
      <c r="X110" s="27">
        <f t="shared" si="97"/>
        <v>103200</v>
      </c>
      <c r="Y110" s="11">
        <v>2831</v>
      </c>
      <c r="Z110" s="8">
        <v>10000</v>
      </c>
      <c r="AA110" s="29">
        <f t="shared" si="98"/>
        <v>12831</v>
      </c>
      <c r="AB110" s="12">
        <f t="shared" si="99"/>
        <v>6.4549285714285712E-2</v>
      </c>
      <c r="AC110" s="42" t="e">
        <f>(X110-AA110)/F110</f>
        <v>#VALUE!</v>
      </c>
      <c r="AE110" s="43">
        <f t="shared" si="101"/>
        <v>1069.25</v>
      </c>
      <c r="AF110" s="43">
        <f t="shared" si="102"/>
        <v>7530.75</v>
      </c>
    </row>
    <row r="111" spans="1:32" x14ac:dyDescent="0.25">
      <c r="A111" s="26"/>
      <c r="D111" s="79"/>
      <c r="E111" s="80"/>
      <c r="F111" s="80"/>
      <c r="N111" s="79">
        <f t="shared" si="92"/>
        <v>0</v>
      </c>
      <c r="R111" s="41">
        <f t="shared" si="93"/>
        <v>0</v>
      </c>
      <c r="U111" s="81">
        <f t="shared" si="94"/>
        <v>0</v>
      </c>
      <c r="V111" s="81">
        <f t="shared" si="95"/>
        <v>0</v>
      </c>
      <c r="W111" s="81">
        <f t="shared" si="96"/>
        <v>0</v>
      </c>
      <c r="X111" s="79"/>
      <c r="Y111" s="81"/>
      <c r="Z111" s="79"/>
      <c r="AA111" s="29">
        <f t="shared" si="98"/>
        <v>0</v>
      </c>
      <c r="AB111" s="12" t="e">
        <f t="shared" si="99"/>
        <v>#DIV/0!</v>
      </c>
      <c r="AC111" s="12" t="e">
        <f>(X111-AA111)/E111</f>
        <v>#DIV/0!</v>
      </c>
      <c r="AD111" s="82"/>
    </row>
    <row r="112" spans="1:32" x14ac:dyDescent="0.25">
      <c r="A112" s="26"/>
      <c r="D112" s="79"/>
      <c r="E112" s="80"/>
      <c r="F112" s="80"/>
      <c r="N112" s="79"/>
      <c r="R112" s="41"/>
      <c r="U112" s="81"/>
      <c r="V112" s="81"/>
      <c r="W112" s="81"/>
      <c r="X112" s="79"/>
      <c r="Y112" s="81"/>
      <c r="Z112" s="79"/>
      <c r="AA112" s="29"/>
      <c r="AC112" s="12"/>
      <c r="AD112" s="82"/>
    </row>
    <row r="113" spans="1:32" s="9" customFormat="1" x14ac:dyDescent="0.25">
      <c r="B113" s="9" t="s">
        <v>77</v>
      </c>
      <c r="C113" s="9" t="s">
        <v>274</v>
      </c>
      <c r="D113" s="84">
        <v>1675000</v>
      </c>
      <c r="E113" s="118">
        <v>1625000</v>
      </c>
      <c r="F113" s="118" t="s">
        <v>275</v>
      </c>
      <c r="G113" s="119"/>
      <c r="H113" s="9" t="s">
        <v>276</v>
      </c>
      <c r="I113" s="9" t="s">
        <v>277</v>
      </c>
      <c r="N113" s="84">
        <f t="shared" ref="N113:N118" si="103">M113*12</f>
        <v>0</v>
      </c>
      <c r="O113" s="9">
        <v>3</v>
      </c>
      <c r="P113" s="9">
        <v>8</v>
      </c>
      <c r="Q113" s="9">
        <f>2369+3000+2900</f>
        <v>8269</v>
      </c>
      <c r="R113" s="85">
        <f t="shared" ref="R113:R118" si="104">Q113*12</f>
        <v>99228</v>
      </c>
      <c r="U113" s="86">
        <f t="shared" ref="U113:U118" si="105">T113*12</f>
        <v>0</v>
      </c>
      <c r="V113" s="86">
        <f t="shared" ref="V113:V118" si="106">N113+R113+U113</f>
        <v>99228</v>
      </c>
      <c r="W113" s="86">
        <f t="shared" ref="W113:W118" si="107">V113/12</f>
        <v>8269</v>
      </c>
      <c r="X113" s="84">
        <f>W113*12</f>
        <v>99228</v>
      </c>
      <c r="Y113" s="86">
        <v>8100</v>
      </c>
      <c r="Z113" s="9">
        <v>10000</v>
      </c>
      <c r="AA113" s="87">
        <f t="shared" ref="AA113:AA118" si="108">Y113+Z113</f>
        <v>18100</v>
      </c>
      <c r="AB113" s="88">
        <f t="shared" ref="AB113:AB118" si="109">(V113-AA113+(S113*12))/D113</f>
        <v>4.843462686567164E-2</v>
      </c>
      <c r="AC113" s="88">
        <f t="shared" ref="AC113:AC133" si="110">(X113-AA113)/E113</f>
        <v>4.9924923076923075E-2</v>
      </c>
      <c r="AD113" s="89">
        <v>4648.6899999999996</v>
      </c>
      <c r="AE113" s="90">
        <f>AA113/12</f>
        <v>1508.3333333333333</v>
      </c>
      <c r="AF113" s="90">
        <f>W113-AD113-AE113</f>
        <v>2111.9766666666674</v>
      </c>
    </row>
    <row r="114" spans="1:32" s="9" customFormat="1" x14ac:dyDescent="0.25">
      <c r="A114" s="119"/>
      <c r="B114" s="9" t="s">
        <v>77</v>
      </c>
      <c r="C114" s="9" t="s">
        <v>278</v>
      </c>
      <c r="D114" s="84">
        <v>1675000</v>
      </c>
      <c r="E114" s="9">
        <v>1600000</v>
      </c>
      <c r="F114" s="118" t="s">
        <v>279</v>
      </c>
      <c r="G114" s="119"/>
      <c r="H114" s="9" t="s">
        <v>276</v>
      </c>
      <c r="I114" s="9" t="s">
        <v>277</v>
      </c>
      <c r="N114" s="84">
        <f t="shared" si="103"/>
        <v>0</v>
      </c>
      <c r="O114" s="9">
        <v>3</v>
      </c>
      <c r="P114" s="9">
        <v>8</v>
      </c>
      <c r="Q114" s="9">
        <f>2700+2950+2650</f>
        <v>8300</v>
      </c>
      <c r="R114" s="85">
        <f t="shared" si="104"/>
        <v>99600</v>
      </c>
      <c r="U114" s="87">
        <f t="shared" si="105"/>
        <v>0</v>
      </c>
      <c r="V114" s="87">
        <f t="shared" si="106"/>
        <v>99600</v>
      </c>
      <c r="W114" s="87">
        <f t="shared" si="107"/>
        <v>8300</v>
      </c>
      <c r="X114" s="84">
        <f>W114*12</f>
        <v>99600</v>
      </c>
      <c r="Y114" s="87">
        <v>8817</v>
      </c>
      <c r="Z114" s="84">
        <v>10000</v>
      </c>
      <c r="AA114" s="87">
        <f t="shared" si="108"/>
        <v>18817</v>
      </c>
      <c r="AB114" s="88">
        <f t="shared" si="109"/>
        <v>4.8228656716417913E-2</v>
      </c>
      <c r="AC114" s="88">
        <f t="shared" si="110"/>
        <v>5.0489375000000003E-2</v>
      </c>
      <c r="AD114" s="89">
        <v>5848</v>
      </c>
      <c r="AE114" s="90">
        <f>AA114/12</f>
        <v>1568.0833333333333</v>
      </c>
      <c r="AF114" s="90">
        <f>W114-AD114-AE114</f>
        <v>883.91666666666674</v>
      </c>
    </row>
    <row r="115" spans="1:32" x14ac:dyDescent="0.25">
      <c r="D115" s="27">
        <v>3250000</v>
      </c>
      <c r="E115" s="8"/>
      <c r="F115" s="8"/>
      <c r="G115" s="8"/>
      <c r="N115" s="27">
        <f t="shared" si="103"/>
        <v>0</v>
      </c>
      <c r="O115" s="120">
        <f>SUM(O113:O114)</f>
        <v>6</v>
      </c>
      <c r="P115" s="120">
        <f>SUM(P113:P114)</f>
        <v>16</v>
      </c>
      <c r="Q115" s="120">
        <f>SUM(Q113:Q114)</f>
        <v>16569</v>
      </c>
      <c r="R115" s="41">
        <f t="shared" si="104"/>
        <v>198828</v>
      </c>
      <c r="U115" s="11">
        <f t="shared" si="105"/>
        <v>0</v>
      </c>
      <c r="V115" s="11">
        <f t="shared" si="106"/>
        <v>198828</v>
      </c>
      <c r="W115" s="11">
        <f t="shared" si="107"/>
        <v>16569</v>
      </c>
      <c r="X115" s="27">
        <f>W115*12</f>
        <v>198828</v>
      </c>
      <c r="Y115" s="120">
        <f>SUM(Y113:Y114)</f>
        <v>16917</v>
      </c>
      <c r="Z115" s="120">
        <v>15000</v>
      </c>
      <c r="AA115" s="29">
        <f t="shared" si="108"/>
        <v>31917</v>
      </c>
      <c r="AB115" s="12">
        <f t="shared" si="109"/>
        <v>5.1357230769230766E-2</v>
      </c>
      <c r="AC115" s="42" t="e">
        <f t="shared" si="110"/>
        <v>#DIV/0!</v>
      </c>
      <c r="AE115" s="43">
        <f>AA115/12</f>
        <v>2659.75</v>
      </c>
      <c r="AF115" s="43">
        <f>W115-AD115-AE115</f>
        <v>13909.25</v>
      </c>
    </row>
    <row r="116" spans="1:32" x14ac:dyDescent="0.25">
      <c r="A116" s="8" t="s">
        <v>64</v>
      </c>
      <c r="C116" s="8" t="s">
        <v>280</v>
      </c>
      <c r="D116" s="27">
        <v>2450000</v>
      </c>
      <c r="E116" s="8"/>
      <c r="F116" s="8"/>
      <c r="G116" s="8"/>
      <c r="L116" s="8">
        <v>1</v>
      </c>
      <c r="N116" s="27">
        <f t="shared" si="103"/>
        <v>0</v>
      </c>
      <c r="O116" s="8">
        <v>4</v>
      </c>
      <c r="R116" s="41">
        <f t="shared" si="104"/>
        <v>0</v>
      </c>
      <c r="U116" s="11">
        <f t="shared" si="105"/>
        <v>0</v>
      </c>
      <c r="V116" s="11">
        <f t="shared" si="106"/>
        <v>0</v>
      </c>
      <c r="W116" s="11">
        <f t="shared" si="107"/>
        <v>0</v>
      </c>
      <c r="X116" s="27">
        <f>W116*12</f>
        <v>0</v>
      </c>
      <c r="AA116" s="29">
        <f t="shared" si="108"/>
        <v>0</v>
      </c>
      <c r="AB116" s="12">
        <f t="shared" si="109"/>
        <v>0</v>
      </c>
      <c r="AC116" s="42" t="e">
        <f t="shared" si="110"/>
        <v>#DIV/0!</v>
      </c>
      <c r="AE116" s="43">
        <f>AA116/12</f>
        <v>0</v>
      </c>
      <c r="AF116" s="43">
        <f>W116-AD116-AE116</f>
        <v>0</v>
      </c>
    </row>
    <row r="117" spans="1:32" x14ac:dyDescent="0.25">
      <c r="A117" s="26" t="s">
        <v>76</v>
      </c>
      <c r="C117" s="8" t="s">
        <v>281</v>
      </c>
      <c r="D117" s="79">
        <v>3000000</v>
      </c>
      <c r="E117" s="80" t="s">
        <v>282</v>
      </c>
      <c r="F117" s="80"/>
      <c r="H117" s="8" t="s">
        <v>283</v>
      </c>
      <c r="L117" s="8">
        <v>1</v>
      </c>
      <c r="M117" s="8">
        <v>2648.07</v>
      </c>
      <c r="N117" s="79">
        <f t="shared" si="103"/>
        <v>31776.840000000004</v>
      </c>
      <c r="O117" s="8">
        <v>5</v>
      </c>
      <c r="Q117" s="8">
        <f>1750+2400+1750+1750+1750</f>
        <v>9400</v>
      </c>
      <c r="R117" s="41">
        <f t="shared" si="104"/>
        <v>112800</v>
      </c>
      <c r="S117" s="8">
        <v>1</v>
      </c>
      <c r="T117" s="8">
        <v>250</v>
      </c>
      <c r="U117" s="81">
        <f t="shared" si="105"/>
        <v>3000</v>
      </c>
      <c r="V117" s="81">
        <f t="shared" si="106"/>
        <v>147576.84</v>
      </c>
      <c r="W117" s="81">
        <f t="shared" si="107"/>
        <v>12298.07</v>
      </c>
      <c r="X117" s="79"/>
      <c r="Y117" s="81">
        <v>20120</v>
      </c>
      <c r="Z117" s="8">
        <v>15000</v>
      </c>
      <c r="AA117" s="29">
        <f t="shared" si="108"/>
        <v>35120</v>
      </c>
      <c r="AB117" s="12">
        <f t="shared" si="109"/>
        <v>3.7489613333333331E-2</v>
      </c>
      <c r="AC117" s="12" t="e">
        <f t="shared" si="110"/>
        <v>#VALUE!</v>
      </c>
      <c r="AD117" s="82"/>
    </row>
    <row r="118" spans="1:32" x14ac:dyDescent="0.25">
      <c r="C118" s="8" t="s">
        <v>284</v>
      </c>
      <c r="D118" s="27">
        <v>3500000</v>
      </c>
      <c r="E118" s="13" t="s">
        <v>285</v>
      </c>
      <c r="N118" s="27">
        <f t="shared" si="103"/>
        <v>0</v>
      </c>
      <c r="O118" s="8">
        <v>6</v>
      </c>
      <c r="Q118" s="8">
        <f>4400+2700+2500+2100+2550+4500</f>
        <v>18750</v>
      </c>
      <c r="R118" s="41">
        <f t="shared" si="104"/>
        <v>225000</v>
      </c>
      <c r="U118" s="11">
        <f t="shared" si="105"/>
        <v>0</v>
      </c>
      <c r="V118" s="11">
        <f t="shared" si="106"/>
        <v>225000</v>
      </c>
      <c r="W118" s="11">
        <f t="shared" si="107"/>
        <v>18750</v>
      </c>
      <c r="X118" s="27">
        <f>W118*12</f>
        <v>225000</v>
      </c>
      <c r="Y118" s="11">
        <v>33000</v>
      </c>
      <c r="Z118" s="8">
        <v>15000</v>
      </c>
      <c r="AA118" s="29">
        <f t="shared" si="108"/>
        <v>48000</v>
      </c>
      <c r="AB118" s="12">
        <f t="shared" si="109"/>
        <v>5.0571428571428573E-2</v>
      </c>
      <c r="AC118" s="42" t="e">
        <f t="shared" si="110"/>
        <v>#VALUE!</v>
      </c>
      <c r="AE118" s="43">
        <f>AA118/12</f>
        <v>4000</v>
      </c>
      <c r="AF118" s="43">
        <f>W118-AD118-AE118</f>
        <v>14750</v>
      </c>
    </row>
    <row r="119" spans="1:32" x14ac:dyDescent="0.25">
      <c r="C119" s="8" t="s">
        <v>286</v>
      </c>
      <c r="D119" s="27">
        <v>4500000</v>
      </c>
      <c r="M119" s="8">
        <f>800+800+800+800+800+1500+1100+1600+1500+1300+1000+2000+2500+3200</f>
        <v>19700</v>
      </c>
      <c r="N119" s="27">
        <f t="shared" si="92"/>
        <v>236400</v>
      </c>
      <c r="R119" s="41">
        <f t="shared" si="93"/>
        <v>0</v>
      </c>
      <c r="U119" s="11">
        <f t="shared" si="94"/>
        <v>0</v>
      </c>
      <c r="V119" s="11">
        <f t="shared" si="95"/>
        <v>236400</v>
      </c>
      <c r="W119" s="11">
        <f t="shared" si="96"/>
        <v>19700</v>
      </c>
      <c r="X119" s="27">
        <f>W119*12</f>
        <v>236400</v>
      </c>
      <c r="Y119" s="11">
        <v>55871</v>
      </c>
      <c r="Z119" s="8">
        <f>2800+(800+300+250+200)*12</f>
        <v>21400</v>
      </c>
      <c r="AA119" s="29">
        <f t="shared" si="98"/>
        <v>77271</v>
      </c>
      <c r="AB119" s="12">
        <f t="shared" si="99"/>
        <v>3.5361999999999998E-2</v>
      </c>
      <c r="AC119" s="42" t="e">
        <f t="shared" si="110"/>
        <v>#DIV/0!</v>
      </c>
      <c r="AE119" s="43">
        <f>AA119/12</f>
        <v>6439.25</v>
      </c>
      <c r="AF119" s="43">
        <f>W119-AD119-AE119</f>
        <v>13260.75</v>
      </c>
    </row>
    <row r="120" spans="1:32" x14ac:dyDescent="0.25">
      <c r="B120" s="8" t="s">
        <v>117</v>
      </c>
      <c r="C120" s="8" t="s">
        <v>287</v>
      </c>
      <c r="D120" s="27">
        <v>1900000</v>
      </c>
      <c r="E120" s="106" t="s">
        <v>288</v>
      </c>
      <c r="H120" s="8" t="s">
        <v>289</v>
      </c>
      <c r="N120" s="27">
        <f t="shared" si="92"/>
        <v>0</v>
      </c>
      <c r="O120" s="8">
        <v>5</v>
      </c>
      <c r="Q120" s="8">
        <f>2350+2400+2450+2450+2495</f>
        <v>12145</v>
      </c>
      <c r="R120" s="41">
        <f t="shared" si="93"/>
        <v>145740</v>
      </c>
      <c r="U120" s="11">
        <f t="shared" si="94"/>
        <v>0</v>
      </c>
      <c r="V120" s="11">
        <f t="shared" si="95"/>
        <v>145740</v>
      </c>
      <c r="W120" s="11">
        <f t="shared" si="96"/>
        <v>12145</v>
      </c>
      <c r="X120" s="27">
        <f t="shared" ref="X120:X125" si="111">W120*12</f>
        <v>145740</v>
      </c>
      <c r="Y120" s="11">
        <v>10047</v>
      </c>
      <c r="Z120" s="8">
        <f>18500</f>
        <v>18500</v>
      </c>
      <c r="AA120" s="29">
        <f t="shared" si="98"/>
        <v>28547</v>
      </c>
      <c r="AB120" s="12">
        <f t="shared" si="99"/>
        <v>6.168052631578947E-2</v>
      </c>
      <c r="AC120" s="61" t="e">
        <f t="shared" si="110"/>
        <v>#VALUE!</v>
      </c>
      <c r="AE120" s="43">
        <f t="shared" ref="AE120:AE125" si="112">AA120/12</f>
        <v>2378.9166666666665</v>
      </c>
      <c r="AF120" s="43">
        <f t="shared" ref="AF120:AF125" si="113">W120-AD120-AE120</f>
        <v>9766.0833333333339</v>
      </c>
    </row>
    <row r="121" spans="1:32" x14ac:dyDescent="0.25">
      <c r="B121" s="8" t="s">
        <v>117</v>
      </c>
      <c r="C121" s="8" t="s">
        <v>290</v>
      </c>
      <c r="D121" s="27">
        <v>1650000</v>
      </c>
      <c r="E121" s="13" t="s">
        <v>291</v>
      </c>
      <c r="L121" s="8">
        <v>1</v>
      </c>
      <c r="M121" s="8">
        <v>3500</v>
      </c>
      <c r="N121" s="27">
        <f t="shared" si="92"/>
        <v>42000</v>
      </c>
      <c r="O121" s="8">
        <v>4</v>
      </c>
      <c r="P121" s="8">
        <v>5</v>
      </c>
      <c r="Q121" s="8">
        <f>896+1300+1526+1250</f>
        <v>4972</v>
      </c>
      <c r="R121" s="41">
        <f t="shared" si="93"/>
        <v>59664</v>
      </c>
      <c r="U121" s="11">
        <f>T121*12</f>
        <v>0</v>
      </c>
      <c r="V121" s="11">
        <f>N121+R121+U121</f>
        <v>101664</v>
      </c>
      <c r="W121" s="11">
        <f>V121/12</f>
        <v>8472</v>
      </c>
      <c r="X121" s="27">
        <f>W121*12</f>
        <v>101664</v>
      </c>
      <c r="Y121" s="11">
        <v>6556</v>
      </c>
      <c r="Z121" s="8">
        <v>10000</v>
      </c>
      <c r="AA121" s="29">
        <f>Y121+Z121</f>
        <v>16556</v>
      </c>
      <c r="AB121" s="12">
        <f t="shared" si="99"/>
        <v>5.1580606060606063E-2</v>
      </c>
      <c r="AC121" s="42" t="e">
        <f t="shared" si="110"/>
        <v>#VALUE!</v>
      </c>
      <c r="AE121" s="43">
        <f>AA121/12</f>
        <v>1379.6666666666667</v>
      </c>
      <c r="AF121" s="43">
        <f>W121-AD121-AE121</f>
        <v>7092.333333333333</v>
      </c>
    </row>
    <row r="122" spans="1:32" x14ac:dyDescent="0.25">
      <c r="B122" s="8" t="s">
        <v>292</v>
      </c>
      <c r="C122" s="8" t="s">
        <v>293</v>
      </c>
      <c r="D122" s="27">
        <v>2720000</v>
      </c>
      <c r="E122" s="13">
        <v>2500000</v>
      </c>
      <c r="F122" s="13" t="s">
        <v>294</v>
      </c>
      <c r="G122" s="26">
        <v>43496</v>
      </c>
      <c r="H122" s="8" t="s">
        <v>295</v>
      </c>
      <c r="L122" s="8">
        <v>1</v>
      </c>
      <c r="M122" s="8">
        <v>4500</v>
      </c>
      <c r="N122" s="27">
        <f t="shared" si="92"/>
        <v>54000</v>
      </c>
      <c r="O122" s="8">
        <v>4</v>
      </c>
      <c r="P122" s="8">
        <v>11</v>
      </c>
      <c r="Q122" s="8">
        <f>2500+2500+2500+2300+250</f>
        <v>10050</v>
      </c>
      <c r="R122" s="41">
        <f t="shared" si="93"/>
        <v>120600</v>
      </c>
      <c r="S122" s="8">
        <v>1</v>
      </c>
      <c r="U122" s="11">
        <f>T122*12</f>
        <v>0</v>
      </c>
      <c r="V122" s="11">
        <f>N122+R122+U122</f>
        <v>174600</v>
      </c>
      <c r="W122" s="11">
        <f>V122/12</f>
        <v>14550</v>
      </c>
      <c r="X122" s="27">
        <f>W122*12</f>
        <v>174600</v>
      </c>
      <c r="Y122" s="11">
        <v>13000</v>
      </c>
      <c r="Z122" s="8">
        <v>15000</v>
      </c>
      <c r="AA122" s="29">
        <f>Y122+Z122</f>
        <v>28000</v>
      </c>
      <c r="AB122" s="12">
        <f t="shared" si="99"/>
        <v>5.3901470588235294E-2</v>
      </c>
      <c r="AC122" s="42">
        <f t="shared" si="110"/>
        <v>5.8639999999999998E-2</v>
      </c>
      <c r="AE122" s="43">
        <f>AA122/12</f>
        <v>2333.3333333333335</v>
      </c>
      <c r="AF122" s="43">
        <f>W122-AD122-AE122</f>
        <v>12216.666666666666</v>
      </c>
    </row>
    <row r="123" spans="1:32" x14ac:dyDescent="0.25">
      <c r="B123" s="8" t="s">
        <v>296</v>
      </c>
      <c r="C123" s="8" t="s">
        <v>297</v>
      </c>
      <c r="D123" s="27">
        <v>2200000</v>
      </c>
      <c r="E123" s="13" t="s">
        <v>298</v>
      </c>
      <c r="L123" s="8">
        <v>1</v>
      </c>
      <c r="M123" s="8">
        <f>1550+3400</f>
        <v>4950</v>
      </c>
      <c r="N123" s="27">
        <f t="shared" si="92"/>
        <v>59400</v>
      </c>
      <c r="O123" s="8">
        <v>3</v>
      </c>
      <c r="P123" s="8">
        <v>8</v>
      </c>
      <c r="Q123" s="8">
        <f>2750+2550+2150</f>
        <v>7450</v>
      </c>
      <c r="R123" s="41">
        <f t="shared" si="93"/>
        <v>89400</v>
      </c>
      <c r="U123" s="11">
        <f t="shared" si="94"/>
        <v>0</v>
      </c>
      <c r="V123" s="11">
        <f t="shared" si="95"/>
        <v>148800</v>
      </c>
      <c r="W123" s="11">
        <f t="shared" si="96"/>
        <v>12400</v>
      </c>
      <c r="X123" s="27">
        <f t="shared" si="111"/>
        <v>148800</v>
      </c>
      <c r="Y123" s="11">
        <v>14636</v>
      </c>
      <c r="Z123" s="8">
        <f>15000</f>
        <v>15000</v>
      </c>
      <c r="AA123" s="29">
        <f t="shared" si="98"/>
        <v>29636</v>
      </c>
      <c r="AB123" s="12">
        <f t="shared" si="99"/>
        <v>5.4165454545454544E-2</v>
      </c>
      <c r="AC123" s="42" t="e">
        <f t="shared" si="110"/>
        <v>#VALUE!</v>
      </c>
      <c r="AE123" s="43">
        <f t="shared" si="112"/>
        <v>2469.6666666666665</v>
      </c>
      <c r="AF123" s="43">
        <f t="shared" si="113"/>
        <v>9930.3333333333339</v>
      </c>
    </row>
    <row r="124" spans="1:32" x14ac:dyDescent="0.25">
      <c r="B124" s="8" t="s">
        <v>117</v>
      </c>
      <c r="C124" s="8" t="s">
        <v>299</v>
      </c>
      <c r="D124" s="27">
        <v>2000000</v>
      </c>
      <c r="J124" s="8" t="s">
        <v>300</v>
      </c>
      <c r="K124" s="8">
        <v>5313</v>
      </c>
      <c r="N124" s="27">
        <f t="shared" si="92"/>
        <v>0</v>
      </c>
      <c r="O124" s="8">
        <v>4</v>
      </c>
      <c r="P124" s="8">
        <f>4+2+3+2</f>
        <v>11</v>
      </c>
      <c r="Q124" s="8">
        <f>3000+2200+2650+2200+200+185</f>
        <v>10435</v>
      </c>
      <c r="R124" s="41">
        <f t="shared" si="93"/>
        <v>125220</v>
      </c>
      <c r="S124" s="8">
        <v>2</v>
      </c>
      <c r="U124" s="11">
        <f t="shared" si="94"/>
        <v>0</v>
      </c>
      <c r="V124" s="11">
        <f t="shared" si="95"/>
        <v>125220</v>
      </c>
      <c r="W124" s="11">
        <f t="shared" si="96"/>
        <v>10435</v>
      </c>
      <c r="X124" s="27">
        <f t="shared" si="111"/>
        <v>125220</v>
      </c>
      <c r="Y124" s="11">
        <v>12052</v>
      </c>
      <c r="Z124" s="8">
        <v>15000</v>
      </c>
      <c r="AA124" s="29">
        <f t="shared" si="98"/>
        <v>27052</v>
      </c>
      <c r="AB124" s="12">
        <f t="shared" si="99"/>
        <v>4.9096000000000001E-2</v>
      </c>
      <c r="AC124" s="42" t="e">
        <f t="shared" si="110"/>
        <v>#DIV/0!</v>
      </c>
      <c r="AE124" s="43">
        <f t="shared" si="112"/>
        <v>2254.3333333333335</v>
      </c>
      <c r="AF124" s="43">
        <f t="shared" si="113"/>
        <v>8180.6666666666661</v>
      </c>
    </row>
    <row r="125" spans="1:32" x14ac:dyDescent="0.25">
      <c r="B125" s="8" t="s">
        <v>292</v>
      </c>
      <c r="C125" s="8" t="s">
        <v>301</v>
      </c>
      <c r="D125" s="27">
        <v>2700000</v>
      </c>
      <c r="E125" s="13" t="s">
        <v>302</v>
      </c>
      <c r="H125" s="8" t="s">
        <v>303</v>
      </c>
      <c r="K125" s="8">
        <v>6300</v>
      </c>
      <c r="L125" s="8">
        <v>5</v>
      </c>
      <c r="N125" s="27">
        <f t="shared" si="92"/>
        <v>0</v>
      </c>
      <c r="O125" s="8">
        <v>4</v>
      </c>
      <c r="R125" s="41">
        <f t="shared" si="93"/>
        <v>0</v>
      </c>
      <c r="U125" s="11">
        <f t="shared" si="94"/>
        <v>0</v>
      </c>
      <c r="V125" s="11">
        <f t="shared" si="95"/>
        <v>0</v>
      </c>
      <c r="W125" s="11">
        <f t="shared" si="96"/>
        <v>0</v>
      </c>
      <c r="X125" s="27">
        <f t="shared" si="111"/>
        <v>0</v>
      </c>
      <c r="AA125" s="29">
        <f t="shared" si="98"/>
        <v>0</v>
      </c>
      <c r="AB125" s="12">
        <f t="shared" si="99"/>
        <v>0</v>
      </c>
      <c r="AC125" s="42" t="e">
        <f t="shared" si="110"/>
        <v>#VALUE!</v>
      </c>
      <c r="AE125" s="43">
        <f t="shared" si="112"/>
        <v>0</v>
      </c>
      <c r="AF125" s="43">
        <f t="shared" si="113"/>
        <v>0</v>
      </c>
    </row>
    <row r="126" spans="1:32" x14ac:dyDescent="0.25">
      <c r="A126" s="26" t="s">
        <v>64</v>
      </c>
      <c r="C126" s="8" t="s">
        <v>304</v>
      </c>
      <c r="D126" s="79">
        <v>3200000</v>
      </c>
      <c r="E126" s="80" t="s">
        <v>305</v>
      </c>
      <c r="F126" s="80"/>
      <c r="H126" s="8" t="s">
        <v>306</v>
      </c>
      <c r="L126" s="8">
        <v>3</v>
      </c>
      <c r="N126" s="79">
        <f t="shared" si="92"/>
        <v>0</v>
      </c>
      <c r="O126" s="8">
        <v>9</v>
      </c>
      <c r="R126" s="41">
        <f t="shared" si="93"/>
        <v>0</v>
      </c>
      <c r="S126" s="8">
        <v>6</v>
      </c>
      <c r="U126" s="81">
        <f t="shared" si="94"/>
        <v>0</v>
      </c>
      <c r="V126" s="81">
        <f t="shared" si="95"/>
        <v>0</v>
      </c>
      <c r="W126" s="81">
        <f t="shared" si="96"/>
        <v>0</v>
      </c>
      <c r="X126" s="79"/>
      <c r="Y126" s="81"/>
      <c r="Z126" s="8">
        <v>15000</v>
      </c>
      <c r="AA126" s="29">
        <f t="shared" si="98"/>
        <v>15000</v>
      </c>
      <c r="AB126" s="12">
        <f t="shared" si="99"/>
        <v>-4.6649999999999999E-3</v>
      </c>
      <c r="AC126" s="12" t="e">
        <f t="shared" si="110"/>
        <v>#VALUE!</v>
      </c>
      <c r="AD126" s="82"/>
    </row>
    <row r="127" spans="1:32" x14ac:dyDescent="0.25">
      <c r="B127" s="8" t="s">
        <v>117</v>
      </c>
      <c r="C127" s="8" t="s">
        <v>307</v>
      </c>
      <c r="D127" s="27">
        <v>1900000</v>
      </c>
      <c r="J127" s="8">
        <v>2650</v>
      </c>
      <c r="N127" s="27">
        <f t="shared" si="92"/>
        <v>0</v>
      </c>
      <c r="O127" s="8">
        <v>8</v>
      </c>
      <c r="Q127" s="8">
        <f>1500*8</f>
        <v>12000</v>
      </c>
      <c r="R127" s="41">
        <f t="shared" si="93"/>
        <v>144000</v>
      </c>
      <c r="U127" s="11">
        <f t="shared" si="94"/>
        <v>0</v>
      </c>
      <c r="V127" s="11">
        <f t="shared" si="95"/>
        <v>144000</v>
      </c>
      <c r="W127" s="11">
        <f t="shared" si="96"/>
        <v>12000</v>
      </c>
      <c r="X127" s="27">
        <f t="shared" ref="X127:X133" si="114">W127*12</f>
        <v>144000</v>
      </c>
      <c r="Y127" s="11">
        <v>34134</v>
      </c>
      <c r="Z127" s="8">
        <f>5200+5000+1560+4806</f>
        <v>16566</v>
      </c>
      <c r="AA127" s="29">
        <f t="shared" si="98"/>
        <v>50700</v>
      </c>
      <c r="AB127" s="12">
        <f t="shared" si="99"/>
        <v>4.9105263157894735E-2</v>
      </c>
      <c r="AC127" s="42" t="e">
        <f t="shared" si="110"/>
        <v>#DIV/0!</v>
      </c>
      <c r="AE127" s="43">
        <f t="shared" ref="AE127:AE133" si="115">AA127/12</f>
        <v>4225</v>
      </c>
      <c r="AF127" s="43">
        <f t="shared" ref="AF127:AF133" si="116">W127-AD127-AE127</f>
        <v>7775</v>
      </c>
    </row>
    <row r="128" spans="1:32" x14ac:dyDescent="0.25">
      <c r="B128" s="8" t="s">
        <v>296</v>
      </c>
      <c r="C128" s="8" t="s">
        <v>308</v>
      </c>
      <c r="D128" s="27">
        <v>1480000</v>
      </c>
      <c r="L128" s="8">
        <v>1</v>
      </c>
      <c r="M128" s="8">
        <v>5449</v>
      </c>
      <c r="N128" s="27">
        <f t="shared" si="92"/>
        <v>65388</v>
      </c>
      <c r="O128" s="8">
        <v>1</v>
      </c>
      <c r="Q128" s="8">
        <v>2000</v>
      </c>
      <c r="R128" s="41">
        <f t="shared" si="93"/>
        <v>24000</v>
      </c>
      <c r="U128" s="11">
        <f t="shared" si="94"/>
        <v>0</v>
      </c>
      <c r="V128" s="11">
        <f t="shared" si="95"/>
        <v>89388</v>
      </c>
      <c r="W128" s="11">
        <f t="shared" si="96"/>
        <v>7449</v>
      </c>
      <c r="X128" s="27">
        <f t="shared" si="114"/>
        <v>89388</v>
      </c>
      <c r="Y128" s="11">
        <v>10367</v>
      </c>
      <c r="Z128" s="8">
        <v>10000</v>
      </c>
      <c r="AA128" s="29">
        <f t="shared" si="98"/>
        <v>20367</v>
      </c>
      <c r="AB128" s="12">
        <f t="shared" si="99"/>
        <v>4.6635810810810814E-2</v>
      </c>
      <c r="AC128" s="42" t="e">
        <f t="shared" si="110"/>
        <v>#DIV/0!</v>
      </c>
      <c r="AE128" s="43">
        <f t="shared" si="115"/>
        <v>1697.25</v>
      </c>
      <c r="AF128" s="43">
        <f t="shared" si="116"/>
        <v>5751.75</v>
      </c>
    </row>
    <row r="129" spans="1:32" x14ac:dyDescent="0.25">
      <c r="N129" s="27">
        <f t="shared" si="92"/>
        <v>0</v>
      </c>
      <c r="R129" s="41">
        <f t="shared" si="93"/>
        <v>0</v>
      </c>
      <c r="U129" s="11">
        <f t="shared" si="94"/>
        <v>0</v>
      </c>
      <c r="V129" s="11">
        <f t="shared" si="95"/>
        <v>0</v>
      </c>
      <c r="W129" s="11">
        <f t="shared" si="96"/>
        <v>0</v>
      </c>
      <c r="X129" s="27">
        <f t="shared" si="114"/>
        <v>0</v>
      </c>
      <c r="AA129" s="29">
        <f t="shared" si="98"/>
        <v>0</v>
      </c>
      <c r="AB129" s="12" t="e">
        <f t="shared" si="99"/>
        <v>#DIV/0!</v>
      </c>
      <c r="AC129" s="42" t="e">
        <f t="shared" si="110"/>
        <v>#DIV/0!</v>
      </c>
      <c r="AE129" s="43">
        <f t="shared" si="115"/>
        <v>0</v>
      </c>
      <c r="AF129" s="43">
        <f t="shared" si="116"/>
        <v>0</v>
      </c>
    </row>
    <row r="130" spans="1:32" x14ac:dyDescent="0.25">
      <c r="N130" s="27">
        <f t="shared" si="92"/>
        <v>0</v>
      </c>
      <c r="R130" s="41">
        <f t="shared" si="93"/>
        <v>0</v>
      </c>
      <c r="U130" s="11">
        <f t="shared" si="94"/>
        <v>0</v>
      </c>
      <c r="V130" s="11">
        <f t="shared" si="95"/>
        <v>0</v>
      </c>
      <c r="W130" s="11">
        <f t="shared" si="96"/>
        <v>0</v>
      </c>
      <c r="X130" s="27">
        <f t="shared" si="114"/>
        <v>0</v>
      </c>
      <c r="AA130" s="29">
        <f t="shared" si="98"/>
        <v>0</v>
      </c>
      <c r="AB130" s="12" t="e">
        <f t="shared" si="99"/>
        <v>#DIV/0!</v>
      </c>
      <c r="AC130" s="42" t="e">
        <f t="shared" si="110"/>
        <v>#DIV/0!</v>
      </c>
      <c r="AE130" s="43">
        <f t="shared" si="115"/>
        <v>0</v>
      </c>
      <c r="AF130" s="43">
        <f t="shared" si="116"/>
        <v>0</v>
      </c>
    </row>
    <row r="131" spans="1:32" x14ac:dyDescent="0.25">
      <c r="A131" s="8" t="s">
        <v>309</v>
      </c>
      <c r="C131" s="8" t="s">
        <v>310</v>
      </c>
      <c r="D131" s="27">
        <v>790000</v>
      </c>
      <c r="E131" s="13" t="s">
        <v>311</v>
      </c>
      <c r="F131" s="13" t="s">
        <v>312</v>
      </c>
      <c r="H131" s="8" t="s">
        <v>313</v>
      </c>
      <c r="K131" s="8">
        <v>1120</v>
      </c>
      <c r="N131" s="27">
        <f t="shared" si="92"/>
        <v>0</v>
      </c>
      <c r="R131" s="41">
        <f t="shared" si="93"/>
        <v>0</v>
      </c>
      <c r="U131" s="11">
        <f t="shared" si="94"/>
        <v>0</v>
      </c>
      <c r="V131" s="11">
        <f t="shared" si="95"/>
        <v>0</v>
      </c>
      <c r="W131" s="11">
        <f t="shared" si="96"/>
        <v>0</v>
      </c>
      <c r="X131" s="27">
        <f t="shared" si="114"/>
        <v>0</v>
      </c>
      <c r="Y131" s="11">
        <v>5320</v>
      </c>
      <c r="Z131" s="8">
        <v>995</v>
      </c>
      <c r="AA131" s="29">
        <f t="shared" si="98"/>
        <v>6315</v>
      </c>
      <c r="AB131" s="12">
        <f t="shared" si="99"/>
        <v>-7.9936708860759501E-3</v>
      </c>
      <c r="AC131" s="42" t="e">
        <f t="shared" si="110"/>
        <v>#VALUE!</v>
      </c>
      <c r="AE131" s="43">
        <f t="shared" si="115"/>
        <v>526.25</v>
      </c>
      <c r="AF131" s="43">
        <f t="shared" si="116"/>
        <v>-526.25</v>
      </c>
    </row>
    <row r="132" spans="1:32" x14ac:dyDescent="0.25">
      <c r="C132" s="8" t="s">
        <v>314</v>
      </c>
      <c r="D132" s="27">
        <v>660000</v>
      </c>
      <c r="E132" s="13" t="s">
        <v>217</v>
      </c>
      <c r="F132" s="13" t="s">
        <v>312</v>
      </c>
      <c r="H132" s="8" t="s">
        <v>315</v>
      </c>
      <c r="K132" s="8">
        <v>1288</v>
      </c>
      <c r="N132" s="27">
        <f t="shared" si="92"/>
        <v>0</v>
      </c>
      <c r="R132" s="41">
        <f t="shared" si="93"/>
        <v>0</v>
      </c>
      <c r="U132" s="11">
        <f t="shared" si="94"/>
        <v>0</v>
      </c>
      <c r="V132" s="11">
        <f t="shared" si="95"/>
        <v>0</v>
      </c>
      <c r="W132" s="11">
        <f t="shared" si="96"/>
        <v>0</v>
      </c>
      <c r="X132" s="27">
        <f t="shared" si="114"/>
        <v>0</v>
      </c>
      <c r="Z132" s="8">
        <v>493</v>
      </c>
      <c r="AA132" s="29">
        <f t="shared" si="98"/>
        <v>493</v>
      </c>
      <c r="AB132" s="12">
        <f t="shared" si="99"/>
        <v>-7.4696969696969701E-4</v>
      </c>
      <c r="AC132" s="42" t="e">
        <f t="shared" si="110"/>
        <v>#VALUE!</v>
      </c>
      <c r="AE132" s="43">
        <f t="shared" si="115"/>
        <v>41.083333333333336</v>
      </c>
      <c r="AF132" s="43">
        <f t="shared" si="116"/>
        <v>-41.083333333333336</v>
      </c>
    </row>
    <row r="133" spans="1:32" x14ac:dyDescent="0.25">
      <c r="C133" s="8" t="s">
        <v>316</v>
      </c>
      <c r="D133" s="27">
        <v>645000</v>
      </c>
      <c r="E133" s="13" t="s">
        <v>217</v>
      </c>
      <c r="F133" s="13" t="s">
        <v>312</v>
      </c>
      <c r="H133" s="8" t="s">
        <v>317</v>
      </c>
      <c r="N133" s="27">
        <f t="shared" si="92"/>
        <v>0</v>
      </c>
      <c r="R133" s="41">
        <f t="shared" si="93"/>
        <v>0</v>
      </c>
      <c r="U133" s="11">
        <f t="shared" si="94"/>
        <v>0</v>
      </c>
      <c r="V133" s="11">
        <f t="shared" si="95"/>
        <v>0</v>
      </c>
      <c r="W133" s="11">
        <f t="shared" si="96"/>
        <v>0</v>
      </c>
      <c r="X133" s="27">
        <f t="shared" si="114"/>
        <v>0</v>
      </c>
      <c r="Y133" s="11">
        <v>7160</v>
      </c>
      <c r="Z133" s="8">
        <v>919</v>
      </c>
      <c r="AA133" s="29">
        <f t="shared" si="98"/>
        <v>8079</v>
      </c>
      <c r="AB133" s="12">
        <f t="shared" si="99"/>
        <v>-1.2525581395348838E-2</v>
      </c>
      <c r="AC133" s="42" t="e">
        <f t="shared" si="110"/>
        <v>#VALUE!</v>
      </c>
      <c r="AE133" s="43">
        <f t="shared" si="115"/>
        <v>673.25</v>
      </c>
      <c r="AF133" s="43">
        <f t="shared" si="116"/>
        <v>-673.25</v>
      </c>
    </row>
    <row r="134" spans="1:32" x14ac:dyDescent="0.25">
      <c r="N134" s="27"/>
      <c r="R134" s="41"/>
      <c r="X134" s="27"/>
      <c r="AA134" s="29"/>
      <c r="AC134" s="42"/>
      <c r="AE134" s="43"/>
      <c r="AF134" s="43"/>
    </row>
    <row r="135" spans="1:32" x14ac:dyDescent="0.25">
      <c r="C135" s="8" t="s">
        <v>318</v>
      </c>
      <c r="D135" s="27">
        <v>690000</v>
      </c>
      <c r="F135" s="13" t="s">
        <v>319</v>
      </c>
      <c r="H135" s="8" t="s">
        <v>320</v>
      </c>
      <c r="K135" s="8">
        <v>1020</v>
      </c>
      <c r="N135" s="27">
        <f t="shared" ref="N135:N141" si="117">M135*12</f>
        <v>0</v>
      </c>
      <c r="R135" s="41">
        <f t="shared" ref="R135:R141" si="118">Q135*12</f>
        <v>0</v>
      </c>
      <c r="U135" s="11">
        <f t="shared" ref="U135:U141" si="119">T135*12</f>
        <v>0</v>
      </c>
      <c r="V135" s="11">
        <f t="shared" ref="V135:V141" si="120">N135+R135+U135</f>
        <v>0</v>
      </c>
      <c r="W135" s="11">
        <f t="shared" ref="W135:W141" si="121">V135/12</f>
        <v>0</v>
      </c>
      <c r="X135" s="27">
        <f t="shared" ref="X135:X141" si="122">W135*12</f>
        <v>0</v>
      </c>
      <c r="Y135" s="11">
        <v>6261</v>
      </c>
      <c r="Z135" s="8">
        <v>846</v>
      </c>
      <c r="AA135" s="29">
        <f t="shared" ref="AA135:AA141" si="123">Y135+Z135</f>
        <v>7107</v>
      </c>
      <c r="AB135" s="12">
        <f t="shared" ref="AB135:AB141" si="124">(V135-AA135+(S135*12))/D135</f>
        <v>-1.03E-2</v>
      </c>
      <c r="AC135" s="42" t="e">
        <f t="shared" ref="AC135:AC141" si="125">(X135-AA135)/E135</f>
        <v>#DIV/0!</v>
      </c>
      <c r="AE135" s="43">
        <f t="shared" ref="AE135:AE141" si="126">AA135/12</f>
        <v>592.25</v>
      </c>
      <c r="AF135" s="43">
        <f t="shared" ref="AF135:AF141" si="127">W135-AD135-AE135</f>
        <v>-592.25</v>
      </c>
    </row>
    <row r="136" spans="1:32" x14ac:dyDescent="0.25">
      <c r="C136" s="8" t="s">
        <v>321</v>
      </c>
      <c r="D136" s="27">
        <v>790000</v>
      </c>
      <c r="F136" s="13" t="s">
        <v>322</v>
      </c>
      <c r="H136" s="8" t="s">
        <v>320</v>
      </c>
      <c r="K136" s="8">
        <v>1057</v>
      </c>
      <c r="N136" s="27">
        <f t="shared" si="117"/>
        <v>0</v>
      </c>
      <c r="R136" s="41">
        <f t="shared" si="118"/>
        <v>0</v>
      </c>
      <c r="U136" s="11">
        <f t="shared" si="119"/>
        <v>0</v>
      </c>
      <c r="V136" s="11">
        <f t="shared" si="120"/>
        <v>0</v>
      </c>
      <c r="W136" s="11">
        <f t="shared" si="121"/>
        <v>0</v>
      </c>
      <c r="X136" s="27">
        <f t="shared" si="122"/>
        <v>0</v>
      </c>
      <c r="Y136" s="11">
        <v>5502</v>
      </c>
      <c r="Z136" s="8">
        <v>878</v>
      </c>
      <c r="AA136" s="29">
        <f t="shared" si="123"/>
        <v>6380</v>
      </c>
      <c r="AB136" s="12">
        <f t="shared" si="124"/>
        <v>-8.0759493670886084E-3</v>
      </c>
      <c r="AC136" s="42" t="e">
        <f t="shared" si="125"/>
        <v>#DIV/0!</v>
      </c>
      <c r="AE136" s="43">
        <f t="shared" si="126"/>
        <v>531.66666666666663</v>
      </c>
      <c r="AF136" s="43">
        <f t="shared" si="127"/>
        <v>-531.66666666666663</v>
      </c>
    </row>
    <row r="137" spans="1:32" x14ac:dyDescent="0.25">
      <c r="C137" s="8" t="s">
        <v>323</v>
      </c>
      <c r="D137" s="27">
        <v>800000</v>
      </c>
      <c r="F137" s="13" t="s">
        <v>319</v>
      </c>
      <c r="H137" s="8" t="s">
        <v>324</v>
      </c>
      <c r="K137" s="8">
        <v>1200</v>
      </c>
      <c r="N137" s="27">
        <f t="shared" si="117"/>
        <v>0</v>
      </c>
      <c r="R137" s="41">
        <f t="shared" si="118"/>
        <v>0</v>
      </c>
      <c r="U137" s="11">
        <f t="shared" si="119"/>
        <v>0</v>
      </c>
      <c r="V137" s="11">
        <f t="shared" si="120"/>
        <v>0</v>
      </c>
      <c r="W137" s="11">
        <f t="shared" si="121"/>
        <v>0</v>
      </c>
      <c r="X137" s="27">
        <f t="shared" si="122"/>
        <v>0</v>
      </c>
      <c r="Y137" s="11">
        <v>5117.4399999999996</v>
      </c>
      <c r="Z137" s="8">
        <v>846</v>
      </c>
      <c r="AA137" s="29">
        <f t="shared" si="123"/>
        <v>5963.44</v>
      </c>
      <c r="AB137" s="12">
        <f t="shared" si="124"/>
        <v>-7.4542999999999996E-3</v>
      </c>
      <c r="AC137" s="42" t="e">
        <f t="shared" si="125"/>
        <v>#DIV/0!</v>
      </c>
      <c r="AE137" s="43">
        <f t="shared" si="126"/>
        <v>496.95333333333332</v>
      </c>
      <c r="AF137" s="43">
        <f t="shared" si="127"/>
        <v>-496.95333333333332</v>
      </c>
    </row>
    <row r="138" spans="1:32" x14ac:dyDescent="0.25">
      <c r="C138" s="8" t="s">
        <v>325</v>
      </c>
      <c r="D138" s="27">
        <v>675000</v>
      </c>
      <c r="F138" s="13" t="s">
        <v>326</v>
      </c>
      <c r="H138" s="8" t="s">
        <v>327</v>
      </c>
      <c r="K138" s="8">
        <v>1000</v>
      </c>
      <c r="N138" s="27">
        <f t="shared" si="117"/>
        <v>0</v>
      </c>
      <c r="R138" s="41">
        <f t="shared" si="118"/>
        <v>0</v>
      </c>
      <c r="U138" s="11">
        <f t="shared" si="119"/>
        <v>0</v>
      </c>
      <c r="V138" s="11">
        <f t="shared" si="120"/>
        <v>0</v>
      </c>
      <c r="W138" s="11">
        <f t="shared" si="121"/>
        <v>0</v>
      </c>
      <c r="X138" s="27">
        <f t="shared" si="122"/>
        <v>0</v>
      </c>
      <c r="Z138" s="8">
        <v>991</v>
      </c>
      <c r="AA138" s="29">
        <f t="shared" si="123"/>
        <v>991</v>
      </c>
      <c r="AB138" s="12">
        <f t="shared" si="124"/>
        <v>-1.4681481481481481E-3</v>
      </c>
      <c r="AC138" s="42" t="e">
        <f t="shared" si="125"/>
        <v>#DIV/0!</v>
      </c>
      <c r="AE138" s="43">
        <f t="shared" si="126"/>
        <v>82.583333333333329</v>
      </c>
      <c r="AF138" s="43">
        <f t="shared" si="127"/>
        <v>-82.583333333333329</v>
      </c>
    </row>
    <row r="139" spans="1:32" x14ac:dyDescent="0.25">
      <c r="C139" s="8" t="s">
        <v>328</v>
      </c>
      <c r="D139" s="27">
        <v>765000</v>
      </c>
      <c r="F139" s="13" t="s">
        <v>329</v>
      </c>
      <c r="H139" s="8" t="s">
        <v>330</v>
      </c>
      <c r="K139" s="8">
        <v>1000</v>
      </c>
      <c r="N139" s="27">
        <f t="shared" si="117"/>
        <v>0</v>
      </c>
      <c r="R139" s="41">
        <f t="shared" si="118"/>
        <v>0</v>
      </c>
      <c r="U139" s="11">
        <f t="shared" si="119"/>
        <v>0</v>
      </c>
      <c r="V139" s="11">
        <f t="shared" si="120"/>
        <v>0</v>
      </c>
      <c r="W139" s="11">
        <f t="shared" si="121"/>
        <v>0</v>
      </c>
      <c r="X139" s="27">
        <f t="shared" si="122"/>
        <v>0</v>
      </c>
      <c r="Z139" s="8">
        <v>864</v>
      </c>
      <c r="AA139" s="29">
        <f t="shared" si="123"/>
        <v>864</v>
      </c>
      <c r="AB139" s="12">
        <f t="shared" si="124"/>
        <v>-1.1294117647058823E-3</v>
      </c>
      <c r="AC139" s="42" t="e">
        <f t="shared" si="125"/>
        <v>#DIV/0!</v>
      </c>
      <c r="AE139" s="43">
        <f t="shared" si="126"/>
        <v>72</v>
      </c>
      <c r="AF139" s="43">
        <f t="shared" si="127"/>
        <v>-72</v>
      </c>
    </row>
    <row r="140" spans="1:32" x14ac:dyDescent="0.25">
      <c r="N140" s="27">
        <f t="shared" si="117"/>
        <v>0</v>
      </c>
      <c r="R140" s="41">
        <f t="shared" si="118"/>
        <v>0</v>
      </c>
      <c r="U140" s="11">
        <f t="shared" si="119"/>
        <v>0</v>
      </c>
      <c r="V140" s="11">
        <f t="shared" si="120"/>
        <v>0</v>
      </c>
      <c r="W140" s="11">
        <f t="shared" si="121"/>
        <v>0</v>
      </c>
      <c r="X140" s="27">
        <f t="shared" si="122"/>
        <v>0</v>
      </c>
      <c r="AA140" s="29">
        <f t="shared" si="123"/>
        <v>0</v>
      </c>
      <c r="AB140" s="12" t="e">
        <f t="shared" si="124"/>
        <v>#DIV/0!</v>
      </c>
      <c r="AC140" s="42" t="e">
        <f t="shared" si="125"/>
        <v>#DIV/0!</v>
      </c>
      <c r="AE140" s="43">
        <f t="shared" si="126"/>
        <v>0</v>
      </c>
      <c r="AF140" s="43">
        <f t="shared" si="127"/>
        <v>0</v>
      </c>
    </row>
    <row r="141" spans="1:32" x14ac:dyDescent="0.25">
      <c r="N141" s="27">
        <f t="shared" si="117"/>
        <v>0</v>
      </c>
      <c r="R141" s="41">
        <f t="shared" si="118"/>
        <v>0</v>
      </c>
      <c r="U141" s="11">
        <f t="shared" si="119"/>
        <v>0</v>
      </c>
      <c r="V141" s="11">
        <f t="shared" si="120"/>
        <v>0</v>
      </c>
      <c r="W141" s="11">
        <f t="shared" si="121"/>
        <v>0</v>
      </c>
      <c r="X141" s="27">
        <f t="shared" si="122"/>
        <v>0</v>
      </c>
      <c r="AA141" s="29">
        <f t="shared" si="123"/>
        <v>0</v>
      </c>
      <c r="AB141" s="12" t="e">
        <f t="shared" si="124"/>
        <v>#DIV/0!</v>
      </c>
      <c r="AC141" s="42" t="e">
        <f t="shared" si="125"/>
        <v>#DIV/0!</v>
      </c>
      <c r="AE141" s="43">
        <f t="shared" si="126"/>
        <v>0</v>
      </c>
      <c r="AF141" s="43">
        <f t="shared" si="127"/>
        <v>0</v>
      </c>
    </row>
    <row r="142" spans="1:32" s="9" customFormat="1" x14ac:dyDescent="0.25">
      <c r="A142" s="9" t="s">
        <v>331</v>
      </c>
      <c r="D142" s="84"/>
      <c r="E142" s="118"/>
      <c r="F142" s="118"/>
      <c r="G142" s="119"/>
      <c r="N142" s="84"/>
      <c r="R142" s="85"/>
      <c r="U142" s="86"/>
      <c r="V142" s="86"/>
      <c r="W142" s="86"/>
      <c r="X142" s="84"/>
      <c r="Y142" s="86"/>
      <c r="AA142" s="87"/>
      <c r="AB142" s="88"/>
      <c r="AC142" s="88"/>
      <c r="AD142" s="89"/>
      <c r="AE142" s="90"/>
      <c r="AF142" s="90"/>
    </row>
    <row r="143" spans="1:32" x14ac:dyDescent="0.25">
      <c r="A143" s="8" t="s">
        <v>76</v>
      </c>
      <c r="B143" s="8" t="s">
        <v>292</v>
      </c>
      <c r="C143" s="8" t="s">
        <v>332</v>
      </c>
      <c r="D143" s="79">
        <v>1500000</v>
      </c>
      <c r="E143" s="8"/>
      <c r="F143" s="8" t="s">
        <v>333</v>
      </c>
      <c r="G143" s="8"/>
      <c r="H143" s="8" t="s">
        <v>334</v>
      </c>
      <c r="K143" s="8">
        <v>3656</v>
      </c>
      <c r="N143" s="79">
        <f t="shared" ref="N143:N162" si="128">M143*12</f>
        <v>0</v>
      </c>
      <c r="O143" s="8">
        <v>3</v>
      </c>
      <c r="P143" s="8">
        <v>8</v>
      </c>
      <c r="R143" s="41">
        <f t="shared" ref="R143:R192" si="129">Q143*12</f>
        <v>0</v>
      </c>
      <c r="U143" s="11">
        <f t="shared" ref="U143:U183" si="130">T143*12</f>
        <v>0</v>
      </c>
      <c r="V143" s="11">
        <f t="shared" ref="V143:V183" si="131">N143+R143+U143</f>
        <v>0</v>
      </c>
      <c r="W143" s="11">
        <f t="shared" ref="W143:W183" si="132">V143/12</f>
        <v>0</v>
      </c>
      <c r="X143" s="79">
        <f t="shared" ref="X143:X192" si="133">W143*12</f>
        <v>0</v>
      </c>
      <c r="AA143" s="81">
        <f t="shared" ref="AA143:AA183" si="134">Y143+Z143</f>
        <v>0</v>
      </c>
      <c r="AB143" s="12">
        <f t="shared" ref="AB143:AB183" si="135">(V143-AA143+(S143*12))/D143</f>
        <v>0</v>
      </c>
      <c r="AC143" s="12" t="e">
        <f>(X143-AA143)/E143</f>
        <v>#DIV/0!</v>
      </c>
      <c r="AD143" s="82"/>
      <c r="AE143" s="15">
        <f t="shared" ref="AE143:AE148" si="136">AA143/12</f>
        <v>0</v>
      </c>
      <c r="AF143" s="15">
        <f t="shared" ref="AF143:AF148" si="137">W143-AD143-AE143</f>
        <v>0</v>
      </c>
    </row>
    <row r="144" spans="1:32" x14ac:dyDescent="0.25">
      <c r="B144" s="8" t="s">
        <v>175</v>
      </c>
      <c r="C144" s="8" t="s">
        <v>335</v>
      </c>
      <c r="D144" s="79">
        <v>1388000</v>
      </c>
      <c r="E144" s="80" t="s">
        <v>336</v>
      </c>
      <c r="F144" s="80"/>
      <c r="L144" s="8">
        <v>1</v>
      </c>
      <c r="M144" s="8">
        <f>30300/12</f>
        <v>2525</v>
      </c>
      <c r="N144" s="79">
        <f t="shared" si="128"/>
        <v>30300</v>
      </c>
      <c r="O144" s="8">
        <v>3</v>
      </c>
      <c r="R144" s="41">
        <f t="shared" si="129"/>
        <v>0</v>
      </c>
      <c r="U144" s="11">
        <f t="shared" si="130"/>
        <v>0</v>
      </c>
      <c r="V144" s="11">
        <f t="shared" si="131"/>
        <v>30300</v>
      </c>
      <c r="W144" s="11">
        <f t="shared" si="132"/>
        <v>2525</v>
      </c>
      <c r="X144" s="79">
        <f t="shared" si="133"/>
        <v>30300</v>
      </c>
      <c r="Y144" s="11">
        <f>10800</f>
        <v>10800</v>
      </c>
      <c r="AA144" s="81">
        <f t="shared" si="134"/>
        <v>10800</v>
      </c>
      <c r="AB144" s="12">
        <f t="shared" si="135"/>
        <v>1.4048991354466859E-2</v>
      </c>
      <c r="AC144" s="12" t="e">
        <f>(X144-AA144)/E144</f>
        <v>#VALUE!</v>
      </c>
      <c r="AD144" s="82"/>
      <c r="AE144" s="15">
        <f t="shared" si="136"/>
        <v>900</v>
      </c>
      <c r="AF144" s="15">
        <f t="shared" si="137"/>
        <v>1625</v>
      </c>
    </row>
    <row r="145" spans="1:32" x14ac:dyDescent="0.25">
      <c r="B145" s="8" t="s">
        <v>83</v>
      </c>
      <c r="C145" s="8" t="s">
        <v>337</v>
      </c>
      <c r="D145" s="79">
        <v>1400000</v>
      </c>
      <c r="E145" s="80" t="s">
        <v>338</v>
      </c>
      <c r="F145" s="80" t="s">
        <v>339</v>
      </c>
      <c r="G145" s="26">
        <v>44538</v>
      </c>
      <c r="H145" s="8" t="s">
        <v>340</v>
      </c>
      <c r="I145" s="78" t="s">
        <v>341</v>
      </c>
      <c r="N145" s="79">
        <f t="shared" si="128"/>
        <v>0</v>
      </c>
      <c r="O145" s="8">
        <v>3</v>
      </c>
      <c r="P145" s="8">
        <v>5</v>
      </c>
      <c r="Q145" s="8">
        <f>2100+1300+1300+400</f>
        <v>5100</v>
      </c>
      <c r="R145" s="41">
        <f t="shared" si="129"/>
        <v>61200</v>
      </c>
      <c r="S145" s="8">
        <v>2</v>
      </c>
      <c r="U145" s="11">
        <f t="shared" si="130"/>
        <v>0</v>
      </c>
      <c r="V145" s="11">
        <f t="shared" si="131"/>
        <v>61200</v>
      </c>
      <c r="W145" s="11">
        <f t="shared" si="132"/>
        <v>5100</v>
      </c>
      <c r="X145" s="79">
        <f t="shared" si="133"/>
        <v>61200</v>
      </c>
      <c r="Y145" s="11">
        <v>7452</v>
      </c>
      <c r="Z145" s="8">
        <v>10000</v>
      </c>
      <c r="AA145" s="81">
        <f t="shared" si="134"/>
        <v>17452</v>
      </c>
      <c r="AB145" s="12">
        <f t="shared" si="135"/>
        <v>3.1265714285714286E-2</v>
      </c>
      <c r="AC145" s="12" t="e">
        <f>(X145-AA145)/E145</f>
        <v>#VALUE!</v>
      </c>
      <c r="AD145" s="82"/>
      <c r="AE145" s="15">
        <f t="shared" si="136"/>
        <v>1454.3333333333333</v>
      </c>
      <c r="AF145" s="15">
        <f t="shared" si="137"/>
        <v>3645.666666666667</v>
      </c>
    </row>
    <row r="146" spans="1:32" x14ac:dyDescent="0.25">
      <c r="A146" s="8" t="s">
        <v>76</v>
      </c>
      <c r="B146" s="8" t="s">
        <v>77</v>
      </c>
      <c r="C146" s="8" t="s">
        <v>342</v>
      </c>
      <c r="D146" s="79">
        <v>1400000</v>
      </c>
      <c r="E146" s="8"/>
      <c r="F146" s="8" t="s">
        <v>343</v>
      </c>
      <c r="G146" s="8"/>
      <c r="N146" s="79">
        <f t="shared" si="128"/>
        <v>0</v>
      </c>
      <c r="O146" s="8">
        <v>3</v>
      </c>
      <c r="P146" s="8">
        <v>8</v>
      </c>
      <c r="R146" s="41">
        <f t="shared" si="129"/>
        <v>0</v>
      </c>
      <c r="U146" s="11">
        <f t="shared" si="130"/>
        <v>0</v>
      </c>
      <c r="V146" s="11">
        <f t="shared" si="131"/>
        <v>0</v>
      </c>
      <c r="W146" s="11">
        <f t="shared" si="132"/>
        <v>0</v>
      </c>
      <c r="X146" s="79">
        <f t="shared" si="133"/>
        <v>0</v>
      </c>
      <c r="AA146" s="81">
        <f t="shared" si="134"/>
        <v>0</v>
      </c>
      <c r="AB146" s="12">
        <f t="shared" si="135"/>
        <v>0</v>
      </c>
      <c r="AC146" s="12" t="e">
        <f>(X146-AA146)/F146</f>
        <v>#VALUE!</v>
      </c>
      <c r="AD146" s="82"/>
      <c r="AE146" s="15">
        <f t="shared" si="136"/>
        <v>0</v>
      </c>
      <c r="AF146" s="15">
        <f t="shared" si="137"/>
        <v>0</v>
      </c>
    </row>
    <row r="147" spans="1:32" x14ac:dyDescent="0.25">
      <c r="C147" s="8" t="s">
        <v>344</v>
      </c>
      <c r="D147" s="79">
        <v>1400000</v>
      </c>
      <c r="E147" s="80"/>
      <c r="F147" s="80" t="s">
        <v>345</v>
      </c>
      <c r="G147" s="26" t="s">
        <v>346</v>
      </c>
      <c r="H147" s="8" t="s">
        <v>347</v>
      </c>
      <c r="J147" s="8">
        <v>1800</v>
      </c>
      <c r="K147" s="8">
        <v>4800</v>
      </c>
      <c r="N147" s="79">
        <f t="shared" si="128"/>
        <v>0</v>
      </c>
      <c r="O147" s="8">
        <v>3</v>
      </c>
      <c r="P147" s="8">
        <v>6</v>
      </c>
      <c r="R147" s="41">
        <f t="shared" si="129"/>
        <v>0</v>
      </c>
      <c r="U147" s="11">
        <f t="shared" si="130"/>
        <v>0</v>
      </c>
      <c r="V147" s="11">
        <f t="shared" si="131"/>
        <v>0</v>
      </c>
      <c r="W147" s="11">
        <f t="shared" si="132"/>
        <v>0</v>
      </c>
      <c r="X147" s="79">
        <f t="shared" si="133"/>
        <v>0</v>
      </c>
      <c r="Y147" s="11">
        <v>6224</v>
      </c>
      <c r="AA147" s="81">
        <f t="shared" si="134"/>
        <v>6224</v>
      </c>
      <c r="AB147" s="12">
        <f t="shared" si="135"/>
        <v>-4.4457142857142855E-3</v>
      </c>
      <c r="AC147" s="12" t="e">
        <f>(X147-AA147)/E147</f>
        <v>#DIV/0!</v>
      </c>
      <c r="AD147" s="82"/>
      <c r="AE147" s="15">
        <f t="shared" si="136"/>
        <v>518.66666666666663</v>
      </c>
      <c r="AF147" s="15">
        <f t="shared" si="137"/>
        <v>-518.66666666666663</v>
      </c>
    </row>
    <row r="148" spans="1:32" x14ac:dyDescent="0.25">
      <c r="B148" s="8" t="s">
        <v>292</v>
      </c>
      <c r="C148" s="8" t="s">
        <v>348</v>
      </c>
      <c r="D148" s="79">
        <v>1499000</v>
      </c>
      <c r="E148" s="80" t="s">
        <v>349</v>
      </c>
      <c r="F148" s="80" t="s">
        <v>169</v>
      </c>
      <c r="H148" s="8" t="s">
        <v>350</v>
      </c>
      <c r="J148" s="8" t="s">
        <v>351</v>
      </c>
      <c r="K148" s="8">
        <v>4560</v>
      </c>
      <c r="L148" s="8">
        <v>1</v>
      </c>
      <c r="N148" s="79">
        <f t="shared" si="128"/>
        <v>0</v>
      </c>
      <c r="O148" s="8">
        <v>2</v>
      </c>
      <c r="P148" s="8">
        <v>6</v>
      </c>
      <c r="Q148" s="8">
        <f>2300+2300</f>
        <v>4600</v>
      </c>
      <c r="R148" s="41">
        <f t="shared" si="129"/>
        <v>55200</v>
      </c>
      <c r="U148" s="11">
        <f t="shared" si="130"/>
        <v>0</v>
      </c>
      <c r="V148" s="11">
        <f t="shared" si="131"/>
        <v>55200</v>
      </c>
      <c r="W148" s="11">
        <f t="shared" si="132"/>
        <v>4600</v>
      </c>
      <c r="X148" s="79">
        <f t="shared" si="133"/>
        <v>55200</v>
      </c>
      <c r="Y148" s="11">
        <v>7733</v>
      </c>
      <c r="Z148" s="8">
        <v>10000</v>
      </c>
      <c r="AA148" s="81">
        <f t="shared" si="134"/>
        <v>17733</v>
      </c>
      <c r="AB148" s="12">
        <f t="shared" si="135"/>
        <v>2.499466310873916E-2</v>
      </c>
      <c r="AC148" s="12" t="e">
        <f>(X148-AA148)/E148</f>
        <v>#VALUE!</v>
      </c>
      <c r="AD148" s="82"/>
      <c r="AE148" s="15">
        <f t="shared" si="136"/>
        <v>1477.75</v>
      </c>
      <c r="AF148" s="15">
        <f t="shared" si="137"/>
        <v>3122.25</v>
      </c>
    </row>
    <row r="149" spans="1:32" x14ac:dyDescent="0.25">
      <c r="A149" s="26"/>
      <c r="C149" s="8" t="s">
        <v>352</v>
      </c>
      <c r="D149" s="79">
        <v>1588000</v>
      </c>
      <c r="E149" s="8"/>
      <c r="F149" s="80" t="s">
        <v>353</v>
      </c>
      <c r="H149" s="8" t="s">
        <v>354</v>
      </c>
      <c r="L149" s="8">
        <v>1</v>
      </c>
      <c r="N149" s="79">
        <f t="shared" si="128"/>
        <v>0</v>
      </c>
      <c r="O149" s="8">
        <v>2</v>
      </c>
      <c r="P149" s="8">
        <v>4</v>
      </c>
      <c r="R149" s="41">
        <f t="shared" si="129"/>
        <v>0</v>
      </c>
      <c r="U149" s="81">
        <f t="shared" si="130"/>
        <v>0</v>
      </c>
      <c r="V149" s="81">
        <f t="shared" si="131"/>
        <v>0</v>
      </c>
      <c r="W149" s="81">
        <f t="shared" si="132"/>
        <v>0</v>
      </c>
      <c r="X149" s="79">
        <f t="shared" si="133"/>
        <v>0</v>
      </c>
      <c r="Y149" s="81">
        <v>8025</v>
      </c>
      <c r="Z149" s="79">
        <v>10000</v>
      </c>
      <c r="AA149" s="81">
        <f t="shared" si="134"/>
        <v>18025</v>
      </c>
      <c r="AB149" s="12">
        <f t="shared" si="135"/>
        <v>-1.1350755667506297E-2</v>
      </c>
      <c r="AC149" s="12" t="e">
        <f>(X149-AA149)/F149</f>
        <v>#VALUE!</v>
      </c>
      <c r="AD149" s="82"/>
    </row>
    <row r="150" spans="1:32" x14ac:dyDescent="0.25">
      <c r="C150" s="8" t="s">
        <v>355</v>
      </c>
      <c r="D150" s="79">
        <v>1588000</v>
      </c>
      <c r="E150" s="80" t="s">
        <v>356</v>
      </c>
      <c r="F150" s="80" t="s">
        <v>345</v>
      </c>
      <c r="H150" s="8" t="s">
        <v>357</v>
      </c>
      <c r="K150" s="8">
        <v>3084</v>
      </c>
      <c r="N150" s="79">
        <f t="shared" si="128"/>
        <v>0</v>
      </c>
      <c r="O150" s="8">
        <v>3</v>
      </c>
      <c r="P150" s="8">
        <v>8</v>
      </c>
      <c r="Q150" s="8">
        <f>1475+1675</f>
        <v>3150</v>
      </c>
      <c r="R150" s="41">
        <f t="shared" si="129"/>
        <v>37800</v>
      </c>
      <c r="U150" s="11">
        <f t="shared" si="130"/>
        <v>0</v>
      </c>
      <c r="V150" s="11">
        <f t="shared" si="131"/>
        <v>37800</v>
      </c>
      <c r="W150" s="11">
        <f t="shared" si="132"/>
        <v>3150</v>
      </c>
      <c r="X150" s="79">
        <f t="shared" si="133"/>
        <v>37800</v>
      </c>
      <c r="Y150" s="11">
        <v>5175</v>
      </c>
      <c r="Z150" s="8">
        <v>10000</v>
      </c>
      <c r="AA150" s="81">
        <f t="shared" si="134"/>
        <v>15175</v>
      </c>
      <c r="AB150" s="12">
        <f t="shared" si="135"/>
        <v>1.4247481108312343E-2</v>
      </c>
      <c r="AC150" s="12" t="e">
        <f t="shared" ref="AC150:AC183" si="138">(X150-AA150)/E150</f>
        <v>#VALUE!</v>
      </c>
      <c r="AD150" s="82"/>
      <c r="AE150" s="15">
        <f t="shared" ref="AE150:AE157" si="139">AA150/12</f>
        <v>1264.5833333333333</v>
      </c>
      <c r="AF150" s="15">
        <f t="shared" ref="AF150:AF157" si="140">W150-AD150-AE150</f>
        <v>1885.4166666666667</v>
      </c>
    </row>
    <row r="151" spans="1:32" x14ac:dyDescent="0.25">
      <c r="A151" s="8" t="s">
        <v>64</v>
      </c>
      <c r="B151" s="8" t="s">
        <v>83</v>
      </c>
      <c r="C151" s="8" t="s">
        <v>358</v>
      </c>
      <c r="D151" s="27">
        <v>1750000</v>
      </c>
      <c r="E151" s="8"/>
      <c r="F151" s="8"/>
      <c r="G151" s="8"/>
      <c r="H151" s="8" t="s">
        <v>359</v>
      </c>
      <c r="N151" s="27">
        <f>M151*12</f>
        <v>0</v>
      </c>
      <c r="O151" s="8">
        <v>3</v>
      </c>
      <c r="P151" s="8">
        <v>6</v>
      </c>
      <c r="Q151" s="8">
        <f>2125+2800+2400</f>
        <v>7325</v>
      </c>
      <c r="R151" s="41">
        <f>Q151*12</f>
        <v>87900</v>
      </c>
      <c r="U151" s="11">
        <f>T151*12</f>
        <v>0</v>
      </c>
      <c r="V151" s="11">
        <f>N151+R151+U151</f>
        <v>87900</v>
      </c>
      <c r="W151" s="11">
        <f>V151/12</f>
        <v>7325</v>
      </c>
      <c r="X151" s="27">
        <f>W151*12</f>
        <v>87900</v>
      </c>
      <c r="Y151" s="11">
        <v>10149</v>
      </c>
      <c r="Z151" s="8">
        <v>12000</v>
      </c>
      <c r="AA151" s="29">
        <f>Y151+Z151</f>
        <v>22149</v>
      </c>
      <c r="AB151" s="12">
        <f>(V151-AA151+(S151*12))/D151</f>
        <v>3.7572000000000001E-2</v>
      </c>
      <c r="AC151" s="42" t="e">
        <f t="shared" si="138"/>
        <v>#DIV/0!</v>
      </c>
      <c r="AE151" s="43">
        <f>AA151/12</f>
        <v>1845.75</v>
      </c>
      <c r="AF151" s="43">
        <f>W151-AD151-AE151</f>
        <v>5479.25</v>
      </c>
    </row>
    <row r="152" spans="1:32" x14ac:dyDescent="0.25">
      <c r="A152" s="8" t="s">
        <v>64</v>
      </c>
      <c r="B152" s="8" t="s">
        <v>360</v>
      </c>
      <c r="C152" s="8" t="s">
        <v>361</v>
      </c>
      <c r="D152" s="79">
        <v>1900000</v>
      </c>
      <c r="E152" s="8"/>
      <c r="F152" s="8"/>
      <c r="G152" s="8"/>
      <c r="L152" s="8">
        <v>1</v>
      </c>
      <c r="N152" s="79">
        <f t="shared" si="128"/>
        <v>0</v>
      </c>
      <c r="O152" s="8">
        <v>2</v>
      </c>
      <c r="R152" s="41">
        <f t="shared" si="129"/>
        <v>0</v>
      </c>
      <c r="U152" s="11">
        <f t="shared" si="130"/>
        <v>0</v>
      </c>
      <c r="V152" s="11">
        <f t="shared" si="131"/>
        <v>0</v>
      </c>
      <c r="W152" s="11">
        <f t="shared" si="132"/>
        <v>0</v>
      </c>
      <c r="X152" s="79">
        <f t="shared" si="133"/>
        <v>0</v>
      </c>
      <c r="AA152" s="81">
        <f t="shared" si="134"/>
        <v>0</v>
      </c>
      <c r="AB152" s="12">
        <f t="shared" si="135"/>
        <v>0</v>
      </c>
      <c r="AC152" s="12" t="e">
        <f t="shared" si="138"/>
        <v>#DIV/0!</v>
      </c>
      <c r="AD152" s="82"/>
      <c r="AE152" s="15">
        <f t="shared" si="139"/>
        <v>0</v>
      </c>
      <c r="AF152" s="15">
        <f t="shared" si="140"/>
        <v>0</v>
      </c>
    </row>
    <row r="153" spans="1:32" x14ac:dyDescent="0.25">
      <c r="A153" s="8" t="s">
        <v>76</v>
      </c>
      <c r="C153" s="8" t="s">
        <v>362</v>
      </c>
      <c r="D153" s="27">
        <v>2000000</v>
      </c>
      <c r="E153" s="8"/>
      <c r="F153" s="8"/>
      <c r="G153" s="8"/>
      <c r="L153" s="8">
        <v>1</v>
      </c>
      <c r="N153" s="27">
        <f>M153*12</f>
        <v>0</v>
      </c>
      <c r="O153" s="8">
        <v>2</v>
      </c>
      <c r="R153" s="41">
        <f>Q153*12</f>
        <v>0</v>
      </c>
      <c r="U153" s="11">
        <f>T153*12</f>
        <v>0</v>
      </c>
      <c r="V153" s="11">
        <f>N153+R153+U153</f>
        <v>0</v>
      </c>
      <c r="W153" s="11">
        <f>V153/12</f>
        <v>0</v>
      </c>
      <c r="X153" s="27">
        <f>W153*12</f>
        <v>0</v>
      </c>
      <c r="Y153" s="11">
        <v>2067</v>
      </c>
      <c r="AA153" s="29">
        <f>Y153+Z153</f>
        <v>2067</v>
      </c>
      <c r="AB153" s="12">
        <f>(V153-AA153+(S153*12))/D153</f>
        <v>-1.0334999999999999E-3</v>
      </c>
      <c r="AC153" s="42" t="e">
        <f t="shared" si="138"/>
        <v>#DIV/0!</v>
      </c>
      <c r="AE153" s="43">
        <f>AA153/12</f>
        <v>172.25</v>
      </c>
      <c r="AF153" s="43">
        <f>W153-AD153-AE153</f>
        <v>-172.25</v>
      </c>
    </row>
    <row r="154" spans="1:32" x14ac:dyDescent="0.25">
      <c r="A154" s="8" t="s">
        <v>64</v>
      </c>
      <c r="B154" s="8" t="s">
        <v>363</v>
      </c>
      <c r="C154" s="8" t="s">
        <v>172</v>
      </c>
      <c r="D154" s="27">
        <v>2115000</v>
      </c>
      <c r="N154" s="27">
        <f t="shared" si="128"/>
        <v>0</v>
      </c>
      <c r="O154" s="8">
        <v>5</v>
      </c>
      <c r="R154" s="41">
        <f t="shared" si="129"/>
        <v>0</v>
      </c>
      <c r="U154" s="11">
        <f t="shared" si="130"/>
        <v>0</v>
      </c>
      <c r="V154" s="11">
        <f t="shared" si="131"/>
        <v>0</v>
      </c>
      <c r="W154" s="11">
        <f t="shared" si="132"/>
        <v>0</v>
      </c>
      <c r="X154" s="27">
        <f t="shared" si="133"/>
        <v>0</v>
      </c>
      <c r="AA154" s="29">
        <f t="shared" si="134"/>
        <v>0</v>
      </c>
      <c r="AB154" s="12">
        <f t="shared" si="135"/>
        <v>0</v>
      </c>
      <c r="AC154" s="42" t="e">
        <f t="shared" si="138"/>
        <v>#DIV/0!</v>
      </c>
      <c r="AE154" s="43">
        <f t="shared" si="139"/>
        <v>0</v>
      </c>
      <c r="AF154" s="43">
        <f t="shared" si="140"/>
        <v>0</v>
      </c>
    </row>
    <row r="155" spans="1:32" x14ac:dyDescent="0.25">
      <c r="A155" s="8" t="s">
        <v>364</v>
      </c>
      <c r="B155" s="8" t="s">
        <v>110</v>
      </c>
      <c r="C155" s="8" t="s">
        <v>365</v>
      </c>
      <c r="D155" s="79" t="s">
        <v>366</v>
      </c>
      <c r="E155" s="80"/>
      <c r="F155" s="80" t="s">
        <v>367</v>
      </c>
      <c r="H155" s="8" t="s">
        <v>368</v>
      </c>
      <c r="J155" s="8">
        <v>1325</v>
      </c>
      <c r="L155" s="8">
        <v>1</v>
      </c>
      <c r="N155" s="79">
        <f t="shared" si="128"/>
        <v>0</v>
      </c>
      <c r="O155" s="8">
        <v>2</v>
      </c>
      <c r="R155" s="41">
        <f t="shared" si="129"/>
        <v>0</v>
      </c>
      <c r="U155" s="11">
        <f t="shared" si="130"/>
        <v>0</v>
      </c>
      <c r="V155" s="11">
        <f t="shared" si="131"/>
        <v>0</v>
      </c>
      <c r="W155" s="11">
        <f t="shared" si="132"/>
        <v>0</v>
      </c>
      <c r="X155" s="79">
        <f t="shared" si="133"/>
        <v>0</v>
      </c>
      <c r="Y155" s="11">
        <v>3084</v>
      </c>
      <c r="AA155" s="81">
        <f t="shared" si="134"/>
        <v>3084</v>
      </c>
      <c r="AB155" s="12" t="e">
        <f t="shared" si="135"/>
        <v>#VALUE!</v>
      </c>
      <c r="AC155" s="12" t="e">
        <f t="shared" si="138"/>
        <v>#DIV/0!</v>
      </c>
      <c r="AD155" s="82"/>
      <c r="AE155" s="15">
        <f t="shared" si="139"/>
        <v>257</v>
      </c>
      <c r="AF155" s="15">
        <f t="shared" si="140"/>
        <v>-257</v>
      </c>
    </row>
    <row r="156" spans="1:32" x14ac:dyDescent="0.25">
      <c r="N156" s="27">
        <f t="shared" si="128"/>
        <v>0</v>
      </c>
      <c r="R156" s="41">
        <f t="shared" si="129"/>
        <v>0</v>
      </c>
      <c r="U156" s="11">
        <f t="shared" si="130"/>
        <v>0</v>
      </c>
      <c r="V156" s="11">
        <f t="shared" si="131"/>
        <v>0</v>
      </c>
      <c r="W156" s="11">
        <f t="shared" si="132"/>
        <v>0</v>
      </c>
      <c r="X156" s="27">
        <f t="shared" si="133"/>
        <v>0</v>
      </c>
      <c r="AA156" s="29">
        <f t="shared" si="134"/>
        <v>0</v>
      </c>
      <c r="AB156" s="12" t="e">
        <f t="shared" si="135"/>
        <v>#DIV/0!</v>
      </c>
      <c r="AC156" s="42" t="e">
        <f t="shared" si="138"/>
        <v>#DIV/0!</v>
      </c>
      <c r="AE156" s="43">
        <f t="shared" si="139"/>
        <v>0</v>
      </c>
      <c r="AF156" s="43">
        <f t="shared" si="140"/>
        <v>0</v>
      </c>
    </row>
    <row r="157" spans="1:32" s="10" customFormat="1" x14ac:dyDescent="0.25">
      <c r="C157" s="10" t="s">
        <v>369</v>
      </c>
      <c r="D157" s="91">
        <v>1500000</v>
      </c>
      <c r="E157" s="106" t="s">
        <v>370</v>
      </c>
      <c r="F157" s="106" t="s">
        <v>371</v>
      </c>
      <c r="G157" s="107">
        <v>44603</v>
      </c>
      <c r="H157" s="10" t="s">
        <v>372</v>
      </c>
      <c r="I157" s="10" t="s">
        <v>373</v>
      </c>
      <c r="J157" s="10" t="s">
        <v>230</v>
      </c>
      <c r="K157" s="10">
        <v>3106</v>
      </c>
      <c r="N157" s="91">
        <f t="shared" si="128"/>
        <v>0</v>
      </c>
      <c r="O157" s="10">
        <v>3</v>
      </c>
      <c r="P157" s="10">
        <v>8</v>
      </c>
      <c r="Q157" s="10">
        <f>78000/12</f>
        <v>6500</v>
      </c>
      <c r="R157" s="92">
        <f t="shared" si="129"/>
        <v>78000</v>
      </c>
      <c r="U157" s="83">
        <f t="shared" si="130"/>
        <v>0</v>
      </c>
      <c r="V157" s="83">
        <f t="shared" si="131"/>
        <v>78000</v>
      </c>
      <c r="W157" s="83">
        <f t="shared" si="132"/>
        <v>6500</v>
      </c>
      <c r="X157" s="91">
        <f t="shared" si="133"/>
        <v>78000</v>
      </c>
      <c r="Y157" s="83">
        <v>4512</v>
      </c>
      <c r="Z157" s="10">
        <v>10000</v>
      </c>
      <c r="AA157" s="93">
        <f t="shared" si="134"/>
        <v>14512</v>
      </c>
      <c r="AB157" s="94">
        <f t="shared" si="135"/>
        <v>4.2325333333333333E-2</v>
      </c>
      <c r="AC157" s="94" t="e">
        <f t="shared" si="138"/>
        <v>#VALUE!</v>
      </c>
      <c r="AD157" s="95"/>
      <c r="AE157" s="96">
        <f t="shared" si="139"/>
        <v>1209.3333333333333</v>
      </c>
      <c r="AF157" s="96">
        <f t="shared" si="140"/>
        <v>5290.666666666667</v>
      </c>
    </row>
    <row r="158" spans="1:32" s="10" customFormat="1" x14ac:dyDescent="0.25">
      <c r="A158" s="107"/>
      <c r="B158" s="10" t="s">
        <v>374</v>
      </c>
      <c r="C158" s="10" t="s">
        <v>375</v>
      </c>
      <c r="D158" s="91">
        <v>1400000</v>
      </c>
      <c r="E158" s="106" t="s">
        <v>370</v>
      </c>
      <c r="F158" s="106"/>
      <c r="G158" s="107">
        <v>44655</v>
      </c>
      <c r="H158" s="10" t="s">
        <v>376</v>
      </c>
      <c r="K158" s="10">
        <v>3125</v>
      </c>
      <c r="L158" s="10">
        <v>1</v>
      </c>
      <c r="N158" s="91">
        <f t="shared" si="128"/>
        <v>0</v>
      </c>
      <c r="O158" s="10">
        <v>3</v>
      </c>
      <c r="R158" s="92">
        <f t="shared" si="129"/>
        <v>0</v>
      </c>
      <c r="U158" s="93">
        <f t="shared" si="130"/>
        <v>0</v>
      </c>
      <c r="V158" s="93">
        <f t="shared" si="131"/>
        <v>0</v>
      </c>
      <c r="W158" s="93">
        <f t="shared" si="132"/>
        <v>0</v>
      </c>
      <c r="X158" s="91">
        <f t="shared" si="133"/>
        <v>0</v>
      </c>
      <c r="Y158" s="93">
        <v>8530</v>
      </c>
      <c r="Z158" s="91">
        <v>10000</v>
      </c>
      <c r="AA158" s="93">
        <f t="shared" si="134"/>
        <v>18530</v>
      </c>
      <c r="AB158" s="94">
        <f t="shared" si="135"/>
        <v>-1.3235714285714286E-2</v>
      </c>
      <c r="AC158" s="94" t="e">
        <f t="shared" si="138"/>
        <v>#VALUE!</v>
      </c>
      <c r="AD158" s="95"/>
      <c r="AE158" s="96"/>
      <c r="AF158" s="96"/>
    </row>
    <row r="159" spans="1:32" s="10" customFormat="1" x14ac:dyDescent="0.25">
      <c r="A159" s="10" t="s">
        <v>64</v>
      </c>
      <c r="B159" s="10" t="s">
        <v>77</v>
      </c>
      <c r="C159" s="10" t="s">
        <v>377</v>
      </c>
      <c r="D159" s="91">
        <v>1400000</v>
      </c>
      <c r="E159" s="106" t="s">
        <v>378</v>
      </c>
      <c r="F159" s="106"/>
      <c r="G159" s="107"/>
      <c r="N159" s="91">
        <f t="shared" si="128"/>
        <v>0</v>
      </c>
      <c r="O159" s="10">
        <v>5</v>
      </c>
      <c r="R159" s="92">
        <f t="shared" si="129"/>
        <v>0</v>
      </c>
      <c r="U159" s="83">
        <f t="shared" si="130"/>
        <v>0</v>
      </c>
      <c r="V159" s="83">
        <f t="shared" si="131"/>
        <v>0</v>
      </c>
      <c r="W159" s="83">
        <f t="shared" si="132"/>
        <v>0</v>
      </c>
      <c r="X159" s="91">
        <f t="shared" si="133"/>
        <v>0</v>
      </c>
      <c r="Y159" s="83"/>
      <c r="AA159" s="93">
        <f t="shared" si="134"/>
        <v>0</v>
      </c>
      <c r="AB159" s="94">
        <f t="shared" si="135"/>
        <v>0</v>
      </c>
      <c r="AC159" s="94" t="e">
        <f t="shared" si="138"/>
        <v>#VALUE!</v>
      </c>
      <c r="AD159" s="95"/>
      <c r="AE159" s="96">
        <f>AA159/12</f>
        <v>0</v>
      </c>
      <c r="AF159" s="96">
        <f>W159-AD159-AE159</f>
        <v>0</v>
      </c>
    </row>
    <row r="160" spans="1:32" x14ac:dyDescent="0.25">
      <c r="C160" s="8" t="s">
        <v>379</v>
      </c>
      <c r="D160" s="79">
        <v>1495000</v>
      </c>
      <c r="E160" s="80" t="s">
        <v>212</v>
      </c>
      <c r="F160" s="80"/>
      <c r="G160" s="26">
        <v>44409</v>
      </c>
      <c r="H160" s="8" t="s">
        <v>380</v>
      </c>
      <c r="J160" s="8">
        <v>2500</v>
      </c>
      <c r="K160" s="8">
        <v>3250</v>
      </c>
      <c r="N160" s="79">
        <f t="shared" si="128"/>
        <v>0</v>
      </c>
      <c r="O160" s="8">
        <v>4</v>
      </c>
      <c r="P160" s="8">
        <v>8</v>
      </c>
      <c r="R160" s="41">
        <f t="shared" si="129"/>
        <v>0</v>
      </c>
      <c r="U160" s="11">
        <f t="shared" si="130"/>
        <v>0</v>
      </c>
      <c r="V160" s="11">
        <f t="shared" si="131"/>
        <v>0</v>
      </c>
      <c r="W160" s="11">
        <f t="shared" si="132"/>
        <v>0</v>
      </c>
      <c r="X160" s="79">
        <f t="shared" si="133"/>
        <v>0</v>
      </c>
      <c r="Y160" s="11">
        <v>7463</v>
      </c>
      <c r="AA160" s="81">
        <f t="shared" si="134"/>
        <v>7463</v>
      </c>
      <c r="AB160" s="12">
        <f t="shared" si="135"/>
        <v>-4.9919732441471576E-3</v>
      </c>
      <c r="AC160" s="12" t="e">
        <f t="shared" si="138"/>
        <v>#VALUE!</v>
      </c>
      <c r="AD160" s="82"/>
      <c r="AE160" s="15">
        <f>AA160/12</f>
        <v>621.91666666666663</v>
      </c>
      <c r="AF160" s="15">
        <f>W160-AD160-AE160</f>
        <v>-621.91666666666663</v>
      </c>
    </row>
    <row r="161" spans="1:32" s="2" customFormat="1" x14ac:dyDescent="0.25">
      <c r="C161" s="2" t="s">
        <v>381</v>
      </c>
      <c r="D161" s="53">
        <v>1800000</v>
      </c>
      <c r="E161" s="54" t="s">
        <v>382</v>
      </c>
      <c r="F161" s="54" t="s">
        <v>383</v>
      </c>
      <c r="G161" s="55"/>
      <c r="H161" s="2" t="s">
        <v>384</v>
      </c>
      <c r="J161" s="2">
        <v>2820</v>
      </c>
      <c r="L161" s="2">
        <v>1</v>
      </c>
      <c r="N161" s="53">
        <f t="shared" si="128"/>
        <v>0</v>
      </c>
      <c r="O161" s="2">
        <v>6</v>
      </c>
      <c r="R161" s="56">
        <f t="shared" si="129"/>
        <v>0</v>
      </c>
      <c r="U161" s="121">
        <f t="shared" si="130"/>
        <v>0</v>
      </c>
      <c r="V161" s="121">
        <f t="shared" si="131"/>
        <v>0</v>
      </c>
      <c r="W161" s="121">
        <f t="shared" si="132"/>
        <v>0</v>
      </c>
      <c r="X161" s="53">
        <f t="shared" si="133"/>
        <v>0</v>
      </c>
      <c r="Y161" s="121">
        <v>23460</v>
      </c>
      <c r="AA161" s="57">
        <f t="shared" si="134"/>
        <v>23460</v>
      </c>
      <c r="AB161" s="58">
        <f t="shared" si="135"/>
        <v>-1.3033333333333333E-2</v>
      </c>
      <c r="AC161" s="58" t="e">
        <f t="shared" si="138"/>
        <v>#VALUE!</v>
      </c>
      <c r="AD161" s="59"/>
      <c r="AE161" s="60">
        <f>AA161/12</f>
        <v>1955</v>
      </c>
      <c r="AF161" s="60">
        <f>W161-AD161-AE161</f>
        <v>-1955</v>
      </c>
    </row>
    <row r="162" spans="1:32" x14ac:dyDescent="0.25">
      <c r="A162" s="8" t="s">
        <v>64</v>
      </c>
      <c r="B162" s="8" t="s">
        <v>93</v>
      </c>
      <c r="C162" s="8" t="s">
        <v>385</v>
      </c>
      <c r="D162" s="27">
        <v>1850000</v>
      </c>
      <c r="E162" s="13" t="s">
        <v>386</v>
      </c>
      <c r="H162" s="8" t="s">
        <v>387</v>
      </c>
      <c r="N162" s="27">
        <f t="shared" si="128"/>
        <v>0</v>
      </c>
      <c r="O162" s="8">
        <v>11</v>
      </c>
      <c r="P162" s="8">
        <f>3+3+2+2+2+2+2+2+1+1+1</f>
        <v>21</v>
      </c>
      <c r="R162" s="41">
        <f t="shared" si="129"/>
        <v>0</v>
      </c>
      <c r="U162" s="11">
        <f t="shared" si="130"/>
        <v>0</v>
      </c>
      <c r="V162" s="11">
        <f t="shared" si="131"/>
        <v>0</v>
      </c>
      <c r="W162" s="11">
        <f t="shared" si="132"/>
        <v>0</v>
      </c>
      <c r="X162" s="27">
        <f t="shared" si="133"/>
        <v>0</v>
      </c>
      <c r="AA162" s="29">
        <f t="shared" si="134"/>
        <v>0</v>
      </c>
      <c r="AB162" s="12">
        <f t="shared" si="135"/>
        <v>0</v>
      </c>
      <c r="AC162" s="42" t="e">
        <f t="shared" si="138"/>
        <v>#VALUE!</v>
      </c>
      <c r="AE162" s="43">
        <f>AA162/12</f>
        <v>0</v>
      </c>
      <c r="AF162" s="43">
        <f>W162-AD162-AE162</f>
        <v>0</v>
      </c>
    </row>
    <row r="163" spans="1:32" s="5" customFormat="1" x14ac:dyDescent="0.25">
      <c r="A163" s="5" t="s">
        <v>388</v>
      </c>
      <c r="B163" s="5" t="s">
        <v>110</v>
      </c>
      <c r="C163" s="5" t="s">
        <v>389</v>
      </c>
      <c r="D163" s="69">
        <v>1600000</v>
      </c>
      <c r="E163" s="70" t="s">
        <v>390</v>
      </c>
      <c r="F163" s="70"/>
      <c r="G163" s="71">
        <v>44672</v>
      </c>
      <c r="K163" s="5">
        <v>2900</v>
      </c>
      <c r="N163" s="69"/>
      <c r="O163" s="5" t="s">
        <v>391</v>
      </c>
      <c r="P163" s="5">
        <v>5</v>
      </c>
      <c r="R163" s="72">
        <f t="shared" si="129"/>
        <v>0</v>
      </c>
      <c r="U163" s="73">
        <f t="shared" si="130"/>
        <v>0</v>
      </c>
      <c r="V163" s="73">
        <f t="shared" si="131"/>
        <v>0</v>
      </c>
      <c r="W163" s="73">
        <f t="shared" si="132"/>
        <v>0</v>
      </c>
      <c r="X163" s="69">
        <f t="shared" si="133"/>
        <v>0</v>
      </c>
      <c r="Y163" s="73"/>
      <c r="AA163" s="74">
        <f t="shared" si="134"/>
        <v>0</v>
      </c>
      <c r="AB163" s="75">
        <f t="shared" si="135"/>
        <v>0</v>
      </c>
      <c r="AC163" s="75" t="e">
        <f t="shared" si="138"/>
        <v>#VALUE!</v>
      </c>
      <c r="AD163" s="76"/>
      <c r="AE163" s="77">
        <f>AA163/12</f>
        <v>0</v>
      </c>
      <c r="AF163" s="77">
        <f>W163-AD163-AE163</f>
        <v>0</v>
      </c>
    </row>
    <row r="164" spans="1:32" x14ac:dyDescent="0.25">
      <c r="A164" s="26"/>
      <c r="C164" s="8" t="s">
        <v>392</v>
      </c>
      <c r="D164" s="79">
        <v>1888000</v>
      </c>
      <c r="E164" s="106" t="s">
        <v>393</v>
      </c>
      <c r="F164" s="80"/>
      <c r="H164" s="8" t="s">
        <v>354</v>
      </c>
      <c r="L164" s="8">
        <v>3</v>
      </c>
      <c r="M164" s="8">
        <f>(24000+11700+33600)/12</f>
        <v>5775</v>
      </c>
      <c r="N164" s="79">
        <f t="shared" ref="N164:N192" si="141">M164*12</f>
        <v>69300</v>
      </c>
      <c r="O164" s="8">
        <v>2</v>
      </c>
      <c r="Q164" s="8">
        <f>(34800+36000)/12</f>
        <v>5900</v>
      </c>
      <c r="R164" s="41">
        <f t="shared" si="129"/>
        <v>70800</v>
      </c>
      <c r="S164" s="8">
        <v>3</v>
      </c>
      <c r="T164" s="8">
        <f>28000/12</f>
        <v>2333.3333333333335</v>
      </c>
      <c r="U164" s="81">
        <f t="shared" si="130"/>
        <v>28000</v>
      </c>
      <c r="V164" s="81">
        <f t="shared" si="131"/>
        <v>168100</v>
      </c>
      <c r="W164" s="81">
        <f t="shared" si="132"/>
        <v>14008.333333333334</v>
      </c>
      <c r="X164" s="27">
        <f t="shared" si="133"/>
        <v>168100</v>
      </c>
      <c r="Y164" s="81">
        <v>10231</v>
      </c>
      <c r="Z164" s="79">
        <v>10000</v>
      </c>
      <c r="AA164" s="29">
        <f t="shared" si="134"/>
        <v>20231</v>
      </c>
      <c r="AB164" s="12">
        <f t="shared" si="135"/>
        <v>7.8339512711864401E-2</v>
      </c>
      <c r="AC164" s="12" t="e">
        <f t="shared" si="138"/>
        <v>#VALUE!</v>
      </c>
      <c r="AD164" s="82"/>
    </row>
    <row r="165" spans="1:32" x14ac:dyDescent="0.25">
      <c r="A165" s="26"/>
      <c r="B165" s="8" t="s">
        <v>296</v>
      </c>
      <c r="C165" s="8" t="s">
        <v>394</v>
      </c>
      <c r="D165" s="79">
        <v>1650000</v>
      </c>
      <c r="E165" s="80"/>
      <c r="F165" s="80"/>
      <c r="H165" s="8" t="s">
        <v>395</v>
      </c>
      <c r="J165" s="8">
        <v>2220</v>
      </c>
      <c r="K165" s="8">
        <v>4602</v>
      </c>
      <c r="L165" s="8">
        <v>1</v>
      </c>
      <c r="N165" s="79">
        <f t="shared" si="141"/>
        <v>0</v>
      </c>
      <c r="O165" s="8">
        <v>5</v>
      </c>
      <c r="R165" s="41">
        <f t="shared" si="129"/>
        <v>0</v>
      </c>
      <c r="U165" s="81">
        <f t="shared" si="130"/>
        <v>0</v>
      </c>
      <c r="V165" s="81">
        <f t="shared" si="131"/>
        <v>0</v>
      </c>
      <c r="W165" s="81">
        <f t="shared" si="132"/>
        <v>0</v>
      </c>
      <c r="X165" s="79">
        <f t="shared" si="133"/>
        <v>0</v>
      </c>
      <c r="Y165" s="81"/>
      <c r="Z165" s="79"/>
      <c r="AA165" s="81">
        <f t="shared" si="134"/>
        <v>0</v>
      </c>
      <c r="AB165" s="12">
        <f t="shared" si="135"/>
        <v>0</v>
      </c>
      <c r="AC165" s="12" t="e">
        <f t="shared" si="138"/>
        <v>#DIV/0!</v>
      </c>
      <c r="AD165" s="82"/>
    </row>
    <row r="166" spans="1:32" x14ac:dyDescent="0.25">
      <c r="B166" s="8" t="s">
        <v>396</v>
      </c>
      <c r="C166" s="8" t="s">
        <v>397</v>
      </c>
      <c r="D166" s="27">
        <v>1930000</v>
      </c>
      <c r="H166" s="8" t="s">
        <v>398</v>
      </c>
      <c r="J166" s="8">
        <v>2000</v>
      </c>
      <c r="K166" s="8">
        <v>4504</v>
      </c>
      <c r="L166" s="8">
        <v>1</v>
      </c>
      <c r="N166" s="27">
        <f t="shared" si="141"/>
        <v>0</v>
      </c>
      <c r="O166" s="8">
        <v>4</v>
      </c>
      <c r="R166" s="41">
        <f t="shared" si="129"/>
        <v>0</v>
      </c>
      <c r="U166" s="11">
        <f t="shared" si="130"/>
        <v>0</v>
      </c>
      <c r="V166" s="11">
        <f t="shared" si="131"/>
        <v>0</v>
      </c>
      <c r="W166" s="11">
        <f t="shared" si="132"/>
        <v>0</v>
      </c>
      <c r="X166" s="27">
        <f t="shared" si="133"/>
        <v>0</v>
      </c>
      <c r="AA166" s="29">
        <f t="shared" si="134"/>
        <v>0</v>
      </c>
      <c r="AB166" s="12">
        <f t="shared" si="135"/>
        <v>0</v>
      </c>
      <c r="AC166" s="42" t="e">
        <f t="shared" si="138"/>
        <v>#DIV/0!</v>
      </c>
      <c r="AE166" s="43">
        <f t="shared" ref="AE166:AE183" si="142">AA166/12</f>
        <v>0</v>
      </c>
      <c r="AF166" s="43">
        <f t="shared" ref="AF166:AF183" si="143">W166-AD166-AE166</f>
        <v>0</v>
      </c>
    </row>
    <row r="167" spans="1:32" s="9" customFormat="1" x14ac:dyDescent="0.25">
      <c r="A167" s="9" t="s">
        <v>64</v>
      </c>
      <c r="B167" s="9" t="s">
        <v>399</v>
      </c>
      <c r="C167" s="9" t="s">
        <v>400</v>
      </c>
      <c r="D167" s="84">
        <v>1800000</v>
      </c>
      <c r="E167" s="118" t="s">
        <v>401</v>
      </c>
      <c r="F167" s="118"/>
      <c r="G167" s="119"/>
      <c r="H167" s="9" t="s">
        <v>402</v>
      </c>
      <c r="I167" s="9" t="s">
        <v>403</v>
      </c>
      <c r="L167" s="9">
        <v>3</v>
      </c>
      <c r="M167" s="9">
        <f>(20000+31800+15000)/12</f>
        <v>5566.666666666667</v>
      </c>
      <c r="N167" s="84">
        <f t="shared" si="141"/>
        <v>66800</v>
      </c>
      <c r="O167" s="9">
        <v>4</v>
      </c>
      <c r="Q167" s="9">
        <f>(2800+26400+22800+21600)/12</f>
        <v>6133.333333333333</v>
      </c>
      <c r="R167" s="85">
        <f t="shared" si="129"/>
        <v>73600</v>
      </c>
      <c r="T167" s="9">
        <f>1500/12</f>
        <v>125</v>
      </c>
      <c r="U167" s="86">
        <f t="shared" si="130"/>
        <v>1500</v>
      </c>
      <c r="V167" s="86">
        <f t="shared" si="131"/>
        <v>141900</v>
      </c>
      <c r="W167" s="86">
        <f t="shared" si="132"/>
        <v>11825</v>
      </c>
      <c r="X167" s="84">
        <f t="shared" si="133"/>
        <v>141900</v>
      </c>
      <c r="Y167" s="86">
        <v>16446</v>
      </c>
      <c r="Z167" s="9">
        <f>4000+3000+3000</f>
        <v>10000</v>
      </c>
      <c r="AA167" s="87">
        <f t="shared" si="134"/>
        <v>26446</v>
      </c>
      <c r="AB167" s="88">
        <f t="shared" si="135"/>
        <v>6.4141111111111107E-2</v>
      </c>
      <c r="AC167" s="88" t="e">
        <f t="shared" si="138"/>
        <v>#VALUE!</v>
      </c>
      <c r="AD167" s="89">
        <v>5903</v>
      </c>
      <c r="AE167" s="90">
        <f t="shared" si="142"/>
        <v>2203.8333333333335</v>
      </c>
      <c r="AF167" s="90">
        <f t="shared" si="143"/>
        <v>3718.1666666666665</v>
      </c>
    </row>
    <row r="168" spans="1:32" s="9" customFormat="1" x14ac:dyDescent="0.25">
      <c r="B168" s="9" t="s">
        <v>404</v>
      </c>
      <c r="C168" s="9" t="s">
        <v>405</v>
      </c>
      <c r="D168" s="84">
        <v>1650000</v>
      </c>
      <c r="E168" s="118"/>
      <c r="F168" s="118"/>
      <c r="G168" s="119"/>
      <c r="H168" s="9" t="s">
        <v>406</v>
      </c>
      <c r="L168" s="9">
        <v>7</v>
      </c>
      <c r="M168" s="9">
        <f>1900+1950+1800+1750+750+1100+1350</f>
        <v>10600</v>
      </c>
      <c r="N168" s="84">
        <f t="shared" si="141"/>
        <v>127200</v>
      </c>
      <c r="R168" s="85">
        <f t="shared" si="129"/>
        <v>0</v>
      </c>
      <c r="U168" s="86">
        <f t="shared" si="130"/>
        <v>0</v>
      </c>
      <c r="V168" s="86">
        <f t="shared" si="131"/>
        <v>127200</v>
      </c>
      <c r="W168" s="86">
        <f t="shared" si="132"/>
        <v>10600</v>
      </c>
      <c r="X168" s="84">
        <f t="shared" si="133"/>
        <v>127200</v>
      </c>
      <c r="Y168" s="86">
        <v>30000</v>
      </c>
      <c r="Z168" s="9">
        <v>15000</v>
      </c>
      <c r="AA168" s="87">
        <f t="shared" si="134"/>
        <v>45000</v>
      </c>
      <c r="AB168" s="88">
        <f t="shared" si="135"/>
        <v>4.9818181818181817E-2</v>
      </c>
      <c r="AC168" s="88" t="e">
        <f t="shared" si="138"/>
        <v>#DIV/0!</v>
      </c>
      <c r="AD168" s="89"/>
      <c r="AE168" s="90">
        <f t="shared" si="142"/>
        <v>3750</v>
      </c>
      <c r="AF168" s="90">
        <f t="shared" si="143"/>
        <v>6850</v>
      </c>
    </row>
    <row r="169" spans="1:32" s="9" customFormat="1" x14ac:dyDescent="0.25">
      <c r="C169" s="9" t="s">
        <v>407</v>
      </c>
      <c r="D169" s="84">
        <v>1990000</v>
      </c>
      <c r="E169" s="118" t="s">
        <v>408</v>
      </c>
      <c r="F169" s="118"/>
      <c r="G169" s="119">
        <v>44635</v>
      </c>
      <c r="H169" s="9" t="s">
        <v>409</v>
      </c>
      <c r="J169" s="9">
        <v>2500</v>
      </c>
      <c r="K169" s="9">
        <v>4125</v>
      </c>
      <c r="L169" s="9">
        <v>2</v>
      </c>
      <c r="M169" s="9">
        <f>3025+1868</f>
        <v>4893</v>
      </c>
      <c r="N169" s="84">
        <f t="shared" si="141"/>
        <v>58716</v>
      </c>
      <c r="O169" s="9">
        <v>4</v>
      </c>
      <c r="P169" s="9">
        <v>7</v>
      </c>
      <c r="Q169" s="9">
        <f>2100+1700+1800+1700</f>
        <v>7300</v>
      </c>
      <c r="R169" s="85">
        <f t="shared" si="129"/>
        <v>87600</v>
      </c>
      <c r="S169" s="9">
        <v>3</v>
      </c>
      <c r="T169" s="9">
        <v>500</v>
      </c>
      <c r="U169" s="86">
        <f t="shared" si="130"/>
        <v>6000</v>
      </c>
      <c r="V169" s="86">
        <f t="shared" si="131"/>
        <v>152316</v>
      </c>
      <c r="W169" s="86">
        <f t="shared" si="132"/>
        <v>12693</v>
      </c>
      <c r="X169" s="84">
        <f t="shared" si="133"/>
        <v>152316</v>
      </c>
      <c r="Y169" s="86">
        <v>9534</v>
      </c>
      <c r="Z169" s="9">
        <f>6800+13000+4800+1500+7000+1200</f>
        <v>34300</v>
      </c>
      <c r="AA169" s="87">
        <f t="shared" si="134"/>
        <v>43834</v>
      </c>
      <c r="AB169" s="88">
        <f t="shared" si="135"/>
        <v>5.4531658291457286E-2</v>
      </c>
      <c r="AC169" s="88" t="e">
        <f t="shared" si="138"/>
        <v>#VALUE!</v>
      </c>
      <c r="AD169" s="89">
        <v>7379</v>
      </c>
      <c r="AE169" s="90">
        <f t="shared" si="142"/>
        <v>3652.8333333333335</v>
      </c>
      <c r="AF169" s="90">
        <f t="shared" si="143"/>
        <v>1661.1666666666665</v>
      </c>
    </row>
    <row r="170" spans="1:32" s="9" customFormat="1" x14ac:dyDescent="0.25">
      <c r="C170" s="9" t="s">
        <v>410</v>
      </c>
      <c r="D170" s="84">
        <v>1750000</v>
      </c>
      <c r="E170" s="118" t="s">
        <v>411</v>
      </c>
      <c r="F170" s="118"/>
      <c r="G170" s="119" t="s">
        <v>412</v>
      </c>
      <c r="H170" s="9" t="s">
        <v>413</v>
      </c>
      <c r="J170" s="9">
        <v>1967</v>
      </c>
      <c r="L170" s="9">
        <v>1</v>
      </c>
      <c r="M170" s="9">
        <v>4800</v>
      </c>
      <c r="N170" s="84">
        <f t="shared" si="141"/>
        <v>57600</v>
      </c>
      <c r="O170" s="9">
        <v>2</v>
      </c>
      <c r="Q170" s="9">
        <v>5000</v>
      </c>
      <c r="R170" s="85">
        <f t="shared" si="129"/>
        <v>60000</v>
      </c>
      <c r="U170" s="86">
        <f t="shared" si="130"/>
        <v>0</v>
      </c>
      <c r="V170" s="86">
        <f t="shared" si="131"/>
        <v>117600</v>
      </c>
      <c r="W170" s="86">
        <f t="shared" si="132"/>
        <v>9800</v>
      </c>
      <c r="X170" s="84">
        <f t="shared" si="133"/>
        <v>117600</v>
      </c>
      <c r="Y170" s="86">
        <v>9578</v>
      </c>
      <c r="Z170" s="9">
        <f>3000+2800+744+6000+2500</f>
        <v>15044</v>
      </c>
      <c r="AA170" s="87">
        <f t="shared" si="134"/>
        <v>24622</v>
      </c>
      <c r="AB170" s="88">
        <f t="shared" si="135"/>
        <v>5.3130285714285713E-2</v>
      </c>
      <c r="AC170" s="88" t="e">
        <f t="shared" si="138"/>
        <v>#VALUE!</v>
      </c>
      <c r="AD170" s="89"/>
      <c r="AE170" s="90">
        <f t="shared" si="142"/>
        <v>2051.8333333333335</v>
      </c>
      <c r="AF170" s="90">
        <f t="shared" si="143"/>
        <v>7748.1666666666661</v>
      </c>
    </row>
    <row r="171" spans="1:32" s="9" customFormat="1" x14ac:dyDescent="0.25">
      <c r="B171" s="9" t="s">
        <v>414</v>
      </c>
      <c r="C171" s="9" t="s">
        <v>415</v>
      </c>
      <c r="D171" s="84">
        <v>1850000</v>
      </c>
      <c r="E171" s="118"/>
      <c r="F171" s="118"/>
      <c r="G171" s="119"/>
      <c r="H171" s="9" t="s">
        <v>416</v>
      </c>
      <c r="L171" s="9">
        <v>1</v>
      </c>
      <c r="N171" s="84">
        <f t="shared" si="141"/>
        <v>0</v>
      </c>
      <c r="O171" s="9">
        <v>2</v>
      </c>
      <c r="R171" s="85">
        <f t="shared" si="129"/>
        <v>0</v>
      </c>
      <c r="U171" s="86">
        <f t="shared" si="130"/>
        <v>0</v>
      </c>
      <c r="V171" s="86">
        <f t="shared" si="131"/>
        <v>0</v>
      </c>
      <c r="W171" s="86">
        <f t="shared" si="132"/>
        <v>0</v>
      </c>
      <c r="X171" s="84">
        <f t="shared" si="133"/>
        <v>0</v>
      </c>
      <c r="Y171" s="86"/>
      <c r="AA171" s="87">
        <f t="shared" si="134"/>
        <v>0</v>
      </c>
      <c r="AB171" s="88">
        <f t="shared" si="135"/>
        <v>0</v>
      </c>
      <c r="AC171" s="88" t="e">
        <f t="shared" si="138"/>
        <v>#DIV/0!</v>
      </c>
      <c r="AD171" s="89"/>
      <c r="AE171" s="90">
        <f t="shared" si="142"/>
        <v>0</v>
      </c>
      <c r="AF171" s="90">
        <f t="shared" si="143"/>
        <v>0</v>
      </c>
    </row>
    <row r="172" spans="1:32" s="9" customFormat="1" x14ac:dyDescent="0.25">
      <c r="C172" s="9" t="s">
        <v>417</v>
      </c>
      <c r="D172" s="84">
        <v>2200000</v>
      </c>
      <c r="E172" s="118" t="s">
        <v>418</v>
      </c>
      <c r="F172" s="118"/>
      <c r="G172" s="119">
        <v>44317</v>
      </c>
      <c r="H172" s="9" t="s">
        <v>419</v>
      </c>
      <c r="J172" s="9">
        <v>1520</v>
      </c>
      <c r="K172" s="9">
        <v>3591</v>
      </c>
      <c r="L172" s="9">
        <v>2</v>
      </c>
      <c r="N172" s="84">
        <f t="shared" si="141"/>
        <v>0</v>
      </c>
      <c r="O172" s="9">
        <v>2</v>
      </c>
      <c r="R172" s="85">
        <f t="shared" si="129"/>
        <v>0</v>
      </c>
      <c r="U172" s="86">
        <f t="shared" si="130"/>
        <v>0</v>
      </c>
      <c r="V172" s="86">
        <f t="shared" si="131"/>
        <v>0</v>
      </c>
      <c r="W172" s="86">
        <f t="shared" si="132"/>
        <v>0</v>
      </c>
      <c r="X172" s="84">
        <f t="shared" si="133"/>
        <v>0</v>
      </c>
      <c r="Y172" s="86">
        <v>2400</v>
      </c>
      <c r="AA172" s="87">
        <f t="shared" si="134"/>
        <v>2400</v>
      </c>
      <c r="AB172" s="88">
        <f t="shared" si="135"/>
        <v>-1.090909090909091E-3</v>
      </c>
      <c r="AC172" s="88" t="e">
        <f t="shared" si="138"/>
        <v>#VALUE!</v>
      </c>
      <c r="AD172" s="89"/>
      <c r="AE172" s="90">
        <f t="shared" si="142"/>
        <v>200</v>
      </c>
      <c r="AF172" s="90">
        <f t="shared" si="143"/>
        <v>-200</v>
      </c>
    </row>
    <row r="173" spans="1:32" s="9" customFormat="1" x14ac:dyDescent="0.25">
      <c r="B173" s="9" t="s">
        <v>420</v>
      </c>
      <c r="C173" s="9" t="s">
        <v>421</v>
      </c>
      <c r="D173" s="84">
        <v>1738000</v>
      </c>
      <c r="E173" s="118"/>
      <c r="F173" s="118"/>
      <c r="G173" s="119"/>
      <c r="H173" s="9" t="s">
        <v>422</v>
      </c>
      <c r="L173" s="9">
        <v>1</v>
      </c>
      <c r="M173" s="9">
        <v>9927</v>
      </c>
      <c r="N173" s="84">
        <f t="shared" si="141"/>
        <v>119124</v>
      </c>
      <c r="O173" s="9">
        <v>1</v>
      </c>
      <c r="Q173" s="9">
        <v>2500</v>
      </c>
      <c r="R173" s="85">
        <f t="shared" si="129"/>
        <v>30000</v>
      </c>
      <c r="U173" s="86">
        <f t="shared" si="130"/>
        <v>0</v>
      </c>
      <c r="V173" s="86">
        <f t="shared" si="131"/>
        <v>149124</v>
      </c>
      <c r="W173" s="86">
        <f t="shared" si="132"/>
        <v>12427</v>
      </c>
      <c r="X173" s="84">
        <f t="shared" si="133"/>
        <v>149124</v>
      </c>
      <c r="Y173" s="86">
        <v>18715</v>
      </c>
      <c r="Z173" s="9">
        <v>15225</v>
      </c>
      <c r="AA173" s="87">
        <f t="shared" si="134"/>
        <v>33940</v>
      </c>
      <c r="AB173" s="88">
        <f t="shared" si="135"/>
        <v>6.6273878020713467E-2</v>
      </c>
      <c r="AC173" s="88" t="e">
        <f t="shared" si="138"/>
        <v>#DIV/0!</v>
      </c>
      <c r="AD173" s="89">
        <v>6149</v>
      </c>
      <c r="AE173" s="90">
        <f t="shared" si="142"/>
        <v>2828.3333333333335</v>
      </c>
      <c r="AF173" s="90">
        <f t="shared" si="143"/>
        <v>3449.6666666666665</v>
      </c>
    </row>
    <row r="174" spans="1:32" s="9" customFormat="1" x14ac:dyDescent="0.25">
      <c r="B174" s="9" t="s">
        <v>83</v>
      </c>
      <c r="C174" s="9" t="s">
        <v>423</v>
      </c>
      <c r="D174" s="84">
        <v>1665888</v>
      </c>
      <c r="E174" s="118" t="s">
        <v>424</v>
      </c>
      <c r="F174" s="118"/>
      <c r="G174" s="119"/>
      <c r="H174" s="9" t="s">
        <v>425</v>
      </c>
      <c r="J174" s="9">
        <v>2500</v>
      </c>
      <c r="K174" s="9">
        <v>2328</v>
      </c>
      <c r="N174" s="84">
        <f t="shared" si="141"/>
        <v>0</v>
      </c>
      <c r="O174" s="9">
        <v>3</v>
      </c>
      <c r="R174" s="85">
        <f t="shared" si="129"/>
        <v>0</v>
      </c>
      <c r="U174" s="86">
        <f t="shared" si="130"/>
        <v>0</v>
      </c>
      <c r="V174" s="86">
        <f t="shared" si="131"/>
        <v>0</v>
      </c>
      <c r="W174" s="86">
        <f t="shared" si="132"/>
        <v>0</v>
      </c>
      <c r="X174" s="84">
        <f t="shared" si="133"/>
        <v>0</v>
      </c>
      <c r="Y174" s="86">
        <v>9948</v>
      </c>
      <c r="Z174" s="9">
        <v>10000</v>
      </c>
      <c r="AA174" s="87">
        <f t="shared" si="134"/>
        <v>19948</v>
      </c>
      <c r="AB174" s="88">
        <f t="shared" si="135"/>
        <v>-1.1974394437081004E-2</v>
      </c>
      <c r="AC174" s="88" t="e">
        <f t="shared" si="138"/>
        <v>#VALUE!</v>
      </c>
      <c r="AD174" s="89"/>
      <c r="AE174" s="90">
        <f t="shared" si="142"/>
        <v>1662.3333333333333</v>
      </c>
      <c r="AF174" s="90">
        <f t="shared" si="143"/>
        <v>-1662.3333333333333</v>
      </c>
    </row>
    <row r="175" spans="1:32" s="9" customFormat="1" x14ac:dyDescent="0.25">
      <c r="B175" s="9" t="s">
        <v>426</v>
      </c>
      <c r="C175" s="9" t="s">
        <v>427</v>
      </c>
      <c r="D175" s="84">
        <v>1450000</v>
      </c>
      <c r="E175" s="118" t="s">
        <v>428</v>
      </c>
      <c r="F175" s="118" t="s">
        <v>429</v>
      </c>
      <c r="G175" s="119">
        <v>44565</v>
      </c>
      <c r="H175" s="9" t="s">
        <v>430</v>
      </c>
      <c r="K175" s="9">
        <v>2521</v>
      </c>
      <c r="N175" s="84">
        <f t="shared" si="141"/>
        <v>0</v>
      </c>
      <c r="O175" s="9">
        <v>2</v>
      </c>
      <c r="R175" s="85">
        <f t="shared" si="129"/>
        <v>0</v>
      </c>
      <c r="S175" s="9">
        <v>2</v>
      </c>
      <c r="U175" s="86">
        <f t="shared" si="130"/>
        <v>0</v>
      </c>
      <c r="V175" s="86">
        <f t="shared" si="131"/>
        <v>0</v>
      </c>
      <c r="W175" s="86">
        <f t="shared" si="132"/>
        <v>0</v>
      </c>
      <c r="X175" s="84">
        <f t="shared" si="133"/>
        <v>0</v>
      </c>
      <c r="Y175" s="86">
        <v>6431</v>
      </c>
      <c r="Z175" s="9">
        <v>10000</v>
      </c>
      <c r="AA175" s="87">
        <f t="shared" si="134"/>
        <v>16431</v>
      </c>
      <c r="AB175" s="88">
        <f t="shared" si="135"/>
        <v>-1.1315172413793104E-2</v>
      </c>
      <c r="AC175" s="88" t="e">
        <f t="shared" si="138"/>
        <v>#VALUE!</v>
      </c>
      <c r="AD175" s="89"/>
      <c r="AE175" s="90">
        <f t="shared" si="142"/>
        <v>1369.25</v>
      </c>
      <c r="AF175" s="90">
        <f t="shared" si="143"/>
        <v>-1369.25</v>
      </c>
    </row>
    <row r="176" spans="1:32" s="9" customFormat="1" x14ac:dyDescent="0.25">
      <c r="B176" s="9" t="s">
        <v>431</v>
      </c>
      <c r="C176" s="9" t="s">
        <v>432</v>
      </c>
      <c r="D176" s="84">
        <v>1600000</v>
      </c>
      <c r="E176" s="118" t="s">
        <v>433</v>
      </c>
      <c r="F176" s="118"/>
      <c r="G176" s="119"/>
      <c r="H176" s="9" t="s">
        <v>434</v>
      </c>
      <c r="L176" s="9">
        <v>3</v>
      </c>
      <c r="N176" s="84">
        <f t="shared" si="141"/>
        <v>0</v>
      </c>
      <c r="R176" s="85">
        <f t="shared" si="129"/>
        <v>0</v>
      </c>
      <c r="U176" s="86">
        <f t="shared" si="130"/>
        <v>0</v>
      </c>
      <c r="V176" s="86">
        <f t="shared" si="131"/>
        <v>0</v>
      </c>
      <c r="W176" s="86">
        <f t="shared" si="132"/>
        <v>0</v>
      </c>
      <c r="X176" s="84">
        <f t="shared" si="133"/>
        <v>0</v>
      </c>
      <c r="Y176" s="86"/>
      <c r="AA176" s="87">
        <f t="shared" si="134"/>
        <v>0</v>
      </c>
      <c r="AB176" s="88">
        <f t="shared" si="135"/>
        <v>0</v>
      </c>
      <c r="AC176" s="88" t="e">
        <f t="shared" si="138"/>
        <v>#VALUE!</v>
      </c>
      <c r="AD176" s="89"/>
      <c r="AE176" s="90">
        <f t="shared" si="142"/>
        <v>0</v>
      </c>
      <c r="AF176" s="90">
        <f t="shared" si="143"/>
        <v>0</v>
      </c>
    </row>
    <row r="177" spans="1:32" s="9" customFormat="1" x14ac:dyDescent="0.25">
      <c r="B177" s="9" t="s">
        <v>292</v>
      </c>
      <c r="C177" s="9" t="s">
        <v>435</v>
      </c>
      <c r="D177" s="84">
        <v>1650000</v>
      </c>
      <c r="E177" s="118" t="s">
        <v>436</v>
      </c>
      <c r="F177" s="118"/>
      <c r="G177" s="119"/>
      <c r="H177" s="9" t="s">
        <v>437</v>
      </c>
      <c r="J177" s="9" t="s">
        <v>438</v>
      </c>
      <c r="K177" s="9">
        <v>3500</v>
      </c>
      <c r="L177" s="9">
        <v>1</v>
      </c>
      <c r="N177" s="84">
        <f t="shared" si="141"/>
        <v>0</v>
      </c>
      <c r="O177" s="9">
        <v>2</v>
      </c>
      <c r="R177" s="85">
        <f t="shared" si="129"/>
        <v>0</v>
      </c>
      <c r="U177" s="86">
        <f t="shared" si="130"/>
        <v>0</v>
      </c>
      <c r="V177" s="86">
        <f t="shared" si="131"/>
        <v>0</v>
      </c>
      <c r="W177" s="86">
        <f t="shared" si="132"/>
        <v>0</v>
      </c>
      <c r="X177" s="84">
        <f t="shared" si="133"/>
        <v>0</v>
      </c>
      <c r="Y177" s="86">
        <v>16309</v>
      </c>
      <c r="AA177" s="87">
        <f t="shared" si="134"/>
        <v>16309</v>
      </c>
      <c r="AB177" s="88">
        <f t="shared" si="135"/>
        <v>-9.8842424242424239E-3</v>
      </c>
      <c r="AC177" s="88" t="e">
        <f t="shared" si="138"/>
        <v>#VALUE!</v>
      </c>
      <c r="AD177" s="89"/>
      <c r="AE177" s="90">
        <f t="shared" si="142"/>
        <v>1359.0833333333333</v>
      </c>
      <c r="AF177" s="90">
        <f t="shared" si="143"/>
        <v>-1359.0833333333333</v>
      </c>
    </row>
    <row r="178" spans="1:32" s="9" customFormat="1" x14ac:dyDescent="0.25">
      <c r="B178" s="9" t="s">
        <v>292</v>
      </c>
      <c r="C178" s="9" t="s">
        <v>439</v>
      </c>
      <c r="D178" s="84">
        <v>1400000</v>
      </c>
      <c r="E178" s="118" t="s">
        <v>440</v>
      </c>
      <c r="F178" s="118"/>
      <c r="G178" s="119"/>
      <c r="H178" s="9" t="s">
        <v>441</v>
      </c>
      <c r="J178" s="9">
        <v>5435</v>
      </c>
      <c r="L178" s="9">
        <v>1</v>
      </c>
      <c r="N178" s="84">
        <f t="shared" si="141"/>
        <v>0</v>
      </c>
      <c r="O178" s="9">
        <v>1</v>
      </c>
      <c r="R178" s="85">
        <f t="shared" si="129"/>
        <v>0</v>
      </c>
      <c r="S178" s="9">
        <v>10</v>
      </c>
      <c r="U178" s="86">
        <f t="shared" si="130"/>
        <v>0</v>
      </c>
      <c r="V178" s="86">
        <f t="shared" si="131"/>
        <v>0</v>
      </c>
      <c r="W178" s="86">
        <f t="shared" si="132"/>
        <v>0</v>
      </c>
      <c r="X178" s="84">
        <f t="shared" si="133"/>
        <v>0</v>
      </c>
      <c r="Y178" s="86"/>
      <c r="AA178" s="87">
        <f t="shared" si="134"/>
        <v>0</v>
      </c>
      <c r="AB178" s="88">
        <f t="shared" si="135"/>
        <v>8.5714285714285713E-5</v>
      </c>
      <c r="AC178" s="88" t="e">
        <f t="shared" si="138"/>
        <v>#VALUE!</v>
      </c>
      <c r="AD178" s="89"/>
      <c r="AE178" s="90">
        <f t="shared" si="142"/>
        <v>0</v>
      </c>
      <c r="AF178" s="90">
        <f t="shared" si="143"/>
        <v>0</v>
      </c>
    </row>
    <row r="179" spans="1:32" s="9" customFormat="1" x14ac:dyDescent="0.25">
      <c r="B179" s="9" t="s">
        <v>442</v>
      </c>
      <c r="C179" s="9" t="s">
        <v>443</v>
      </c>
      <c r="D179" s="84">
        <v>1150000</v>
      </c>
      <c r="E179" s="118" t="s">
        <v>444</v>
      </c>
      <c r="F179" s="118"/>
      <c r="G179" s="119"/>
      <c r="H179" s="9" t="s">
        <v>445</v>
      </c>
      <c r="L179" s="9">
        <v>1</v>
      </c>
      <c r="M179" s="9">
        <f>68000/12</f>
        <v>5666.666666666667</v>
      </c>
      <c r="N179" s="84">
        <f t="shared" si="141"/>
        <v>68000</v>
      </c>
      <c r="O179" s="9">
        <v>1</v>
      </c>
      <c r="P179" s="9">
        <f>46200/12</f>
        <v>3850</v>
      </c>
      <c r="R179" s="85">
        <f t="shared" si="129"/>
        <v>0</v>
      </c>
      <c r="S179" s="9">
        <v>2</v>
      </c>
      <c r="T179" s="9">
        <f>18000/12</f>
        <v>1500</v>
      </c>
      <c r="U179" s="86">
        <f t="shared" si="130"/>
        <v>18000</v>
      </c>
      <c r="V179" s="86">
        <f t="shared" si="131"/>
        <v>86000</v>
      </c>
      <c r="W179" s="86">
        <f t="shared" si="132"/>
        <v>7166.666666666667</v>
      </c>
      <c r="X179" s="84">
        <f t="shared" si="133"/>
        <v>86000</v>
      </c>
      <c r="Y179" s="86">
        <v>5681</v>
      </c>
      <c r="Z179" s="9">
        <v>10000</v>
      </c>
      <c r="AA179" s="87">
        <f t="shared" si="134"/>
        <v>15681</v>
      </c>
      <c r="AB179" s="88">
        <f t="shared" si="135"/>
        <v>6.116782608695652E-2</v>
      </c>
      <c r="AC179" s="88" t="e">
        <f t="shared" si="138"/>
        <v>#VALUE!</v>
      </c>
      <c r="AD179" s="89"/>
      <c r="AE179" s="90">
        <f t="shared" si="142"/>
        <v>1306.75</v>
      </c>
      <c r="AF179" s="90">
        <f t="shared" si="143"/>
        <v>5859.916666666667</v>
      </c>
    </row>
    <row r="180" spans="1:32" s="9" customFormat="1" x14ac:dyDescent="0.25">
      <c r="C180" s="9" t="s">
        <v>173</v>
      </c>
      <c r="D180" s="84">
        <v>2300000</v>
      </c>
      <c r="E180" s="118" t="s">
        <v>446</v>
      </c>
      <c r="F180" s="118"/>
      <c r="G180" s="119"/>
      <c r="H180" s="9" t="s">
        <v>174</v>
      </c>
      <c r="L180" s="9">
        <v>1</v>
      </c>
      <c r="N180" s="84">
        <f t="shared" si="141"/>
        <v>0</v>
      </c>
      <c r="O180" s="9">
        <v>4</v>
      </c>
      <c r="R180" s="85">
        <f t="shared" si="129"/>
        <v>0</v>
      </c>
      <c r="U180" s="86">
        <f t="shared" si="130"/>
        <v>0</v>
      </c>
      <c r="V180" s="86">
        <f t="shared" si="131"/>
        <v>0</v>
      </c>
      <c r="W180" s="86">
        <f t="shared" si="132"/>
        <v>0</v>
      </c>
      <c r="X180" s="84">
        <f t="shared" si="133"/>
        <v>0</v>
      </c>
      <c r="Y180" s="86"/>
      <c r="AA180" s="87">
        <f t="shared" si="134"/>
        <v>0</v>
      </c>
      <c r="AB180" s="88">
        <f t="shared" si="135"/>
        <v>0</v>
      </c>
      <c r="AC180" s="88" t="e">
        <f t="shared" si="138"/>
        <v>#VALUE!</v>
      </c>
      <c r="AD180" s="89"/>
      <c r="AE180" s="90">
        <f t="shared" si="142"/>
        <v>0</v>
      </c>
      <c r="AF180" s="90">
        <f t="shared" si="143"/>
        <v>0</v>
      </c>
    </row>
    <row r="181" spans="1:32" s="9" customFormat="1" x14ac:dyDescent="0.25">
      <c r="B181" s="9" t="s">
        <v>93</v>
      </c>
      <c r="C181" s="9" t="s">
        <v>447</v>
      </c>
      <c r="D181" s="84">
        <v>2200000</v>
      </c>
      <c r="E181" s="118" t="s">
        <v>448</v>
      </c>
      <c r="F181" s="118"/>
      <c r="G181" s="119"/>
      <c r="H181" s="9" t="s">
        <v>449</v>
      </c>
      <c r="L181" s="9">
        <v>1</v>
      </c>
      <c r="N181" s="84">
        <f t="shared" si="141"/>
        <v>0</v>
      </c>
      <c r="O181" s="9">
        <v>2</v>
      </c>
      <c r="Q181" s="9">
        <f>133200/12</f>
        <v>11100</v>
      </c>
      <c r="R181" s="85">
        <f t="shared" si="129"/>
        <v>133200</v>
      </c>
      <c r="U181" s="86">
        <f t="shared" si="130"/>
        <v>0</v>
      </c>
      <c r="V181" s="86">
        <f t="shared" si="131"/>
        <v>133200</v>
      </c>
      <c r="W181" s="86">
        <f t="shared" si="132"/>
        <v>11100</v>
      </c>
      <c r="X181" s="84">
        <f t="shared" si="133"/>
        <v>133200</v>
      </c>
      <c r="Y181" s="86">
        <v>4979</v>
      </c>
      <c r="Z181" s="9">
        <v>10000</v>
      </c>
      <c r="AA181" s="87">
        <f t="shared" si="134"/>
        <v>14979</v>
      </c>
      <c r="AB181" s="88">
        <f t="shared" si="135"/>
        <v>5.3736818181818184E-2</v>
      </c>
      <c r="AC181" s="88" t="e">
        <f t="shared" si="138"/>
        <v>#VALUE!</v>
      </c>
      <c r="AD181" s="89"/>
      <c r="AE181" s="90">
        <f t="shared" si="142"/>
        <v>1248.25</v>
      </c>
      <c r="AF181" s="90">
        <f t="shared" si="143"/>
        <v>9851.75</v>
      </c>
    </row>
    <row r="182" spans="1:32" s="9" customFormat="1" x14ac:dyDescent="0.25">
      <c r="B182" s="9" t="s">
        <v>73</v>
      </c>
      <c r="C182" s="9" t="s">
        <v>450</v>
      </c>
      <c r="D182" s="84">
        <v>2200000</v>
      </c>
      <c r="E182" s="118">
        <v>2100000</v>
      </c>
      <c r="F182" s="118"/>
      <c r="G182" s="119"/>
      <c r="L182" s="9">
        <v>3</v>
      </c>
      <c r="M182" s="9">
        <f>1700+1500+3000</f>
        <v>6200</v>
      </c>
      <c r="N182" s="84">
        <f t="shared" si="141"/>
        <v>74400</v>
      </c>
      <c r="O182" s="9">
        <v>4</v>
      </c>
      <c r="Q182" s="9">
        <v>6460</v>
      </c>
      <c r="R182" s="85">
        <f t="shared" si="129"/>
        <v>77520</v>
      </c>
      <c r="U182" s="86">
        <f t="shared" si="130"/>
        <v>0</v>
      </c>
      <c r="V182" s="86">
        <f t="shared" si="131"/>
        <v>151920</v>
      </c>
      <c r="W182" s="86">
        <f t="shared" si="132"/>
        <v>12660</v>
      </c>
      <c r="X182" s="84">
        <f t="shared" si="133"/>
        <v>151920</v>
      </c>
      <c r="Y182" s="86">
        <v>21446</v>
      </c>
      <c r="Z182" s="9">
        <f>6000+5800+9000</f>
        <v>20800</v>
      </c>
      <c r="AA182" s="87">
        <f t="shared" si="134"/>
        <v>42246</v>
      </c>
      <c r="AB182" s="88">
        <f t="shared" si="135"/>
        <v>4.9851818181818185E-2</v>
      </c>
      <c r="AC182" s="88">
        <f t="shared" si="138"/>
        <v>5.2225714285714285E-2</v>
      </c>
      <c r="AD182" s="89">
        <v>7625</v>
      </c>
      <c r="AE182" s="90">
        <f t="shared" si="142"/>
        <v>3520.5</v>
      </c>
      <c r="AF182" s="90">
        <f t="shared" si="143"/>
        <v>1514.5</v>
      </c>
    </row>
    <row r="183" spans="1:32" s="9" customFormat="1" x14ac:dyDescent="0.25">
      <c r="A183" s="9" t="s">
        <v>76</v>
      </c>
      <c r="B183" s="9" t="s">
        <v>192</v>
      </c>
      <c r="C183" s="9" t="s">
        <v>451</v>
      </c>
      <c r="D183" s="84">
        <v>1650000</v>
      </c>
      <c r="E183" s="118">
        <v>1550000</v>
      </c>
      <c r="F183" s="118" t="s">
        <v>452</v>
      </c>
      <c r="G183" s="119" t="s">
        <v>453</v>
      </c>
      <c r="H183" s="9" t="s">
        <v>454</v>
      </c>
      <c r="J183" s="9" t="s">
        <v>230</v>
      </c>
      <c r="K183" s="9">
        <v>3600</v>
      </c>
      <c r="N183" s="84">
        <f t="shared" si="141"/>
        <v>0</v>
      </c>
      <c r="O183" s="9">
        <v>3</v>
      </c>
      <c r="P183" s="9">
        <v>8</v>
      </c>
      <c r="Q183" s="9">
        <f>2500*3</f>
        <v>7500</v>
      </c>
      <c r="R183" s="85">
        <f t="shared" si="129"/>
        <v>90000</v>
      </c>
      <c r="U183" s="86">
        <f t="shared" si="130"/>
        <v>0</v>
      </c>
      <c r="V183" s="86">
        <f t="shared" si="131"/>
        <v>90000</v>
      </c>
      <c r="W183" s="86">
        <f t="shared" si="132"/>
        <v>7500</v>
      </c>
      <c r="X183" s="84">
        <f t="shared" si="133"/>
        <v>90000</v>
      </c>
      <c r="Y183" s="86">
        <v>3052.72</v>
      </c>
      <c r="Z183" s="9">
        <v>10000</v>
      </c>
      <c r="AA183" s="87">
        <f t="shared" si="134"/>
        <v>13052.72</v>
      </c>
      <c r="AB183" s="88">
        <f t="shared" si="135"/>
        <v>4.6634715151515148E-2</v>
      </c>
      <c r="AC183" s="88">
        <f t="shared" si="138"/>
        <v>4.9643406451612901E-2</v>
      </c>
      <c r="AD183" s="89">
        <v>5959</v>
      </c>
      <c r="AE183" s="90">
        <f t="shared" si="142"/>
        <v>1087.7266666666667</v>
      </c>
      <c r="AF183" s="90">
        <f t="shared" si="143"/>
        <v>453.27333333333331</v>
      </c>
    </row>
    <row r="184" spans="1:32" s="9" customFormat="1" x14ac:dyDescent="0.25">
      <c r="B184" s="9" t="s">
        <v>455</v>
      </c>
      <c r="C184" s="9" t="s">
        <v>456</v>
      </c>
      <c r="D184" s="84"/>
      <c r="E184" s="118">
        <v>1335000</v>
      </c>
      <c r="F184" s="118" t="s">
        <v>457</v>
      </c>
      <c r="G184" s="119"/>
      <c r="N184" s="84">
        <f t="shared" si="141"/>
        <v>0</v>
      </c>
      <c r="R184" s="85">
        <f t="shared" si="129"/>
        <v>0</v>
      </c>
      <c r="U184" s="86"/>
      <c r="V184" s="86"/>
      <c r="W184" s="86"/>
      <c r="X184" s="84">
        <f t="shared" si="133"/>
        <v>0</v>
      </c>
      <c r="Y184" s="86"/>
      <c r="AA184" s="87">
        <f>Z184*12</f>
        <v>0</v>
      </c>
      <c r="AB184" s="88"/>
      <c r="AC184" s="88"/>
      <c r="AD184" s="89"/>
      <c r="AE184" s="90"/>
      <c r="AF184" s="90"/>
    </row>
    <row r="185" spans="1:32" s="9" customFormat="1" x14ac:dyDescent="0.25">
      <c r="C185" s="9" t="s">
        <v>458</v>
      </c>
      <c r="D185" s="84">
        <v>1300000</v>
      </c>
      <c r="E185" s="118">
        <v>1300000</v>
      </c>
      <c r="F185" s="118" t="s">
        <v>459</v>
      </c>
      <c r="G185" s="119">
        <v>44562</v>
      </c>
      <c r="H185" s="9" t="s">
        <v>460</v>
      </c>
      <c r="I185" s="9" t="s">
        <v>461</v>
      </c>
      <c r="K185" s="9">
        <v>2362</v>
      </c>
      <c r="N185" s="84">
        <f t="shared" si="141"/>
        <v>0</v>
      </c>
      <c r="O185" s="9">
        <v>2</v>
      </c>
      <c r="P185" s="9">
        <v>4</v>
      </c>
      <c r="Q185" s="9">
        <f>2500+3500</f>
        <v>6000</v>
      </c>
      <c r="R185" s="85">
        <f t="shared" si="129"/>
        <v>72000</v>
      </c>
      <c r="U185" s="86">
        <f t="shared" ref="U185:U192" si="144">T185*12</f>
        <v>0</v>
      </c>
      <c r="V185" s="86">
        <f t="shared" ref="V185:V192" si="145">N185+R185+U185</f>
        <v>72000</v>
      </c>
      <c r="W185" s="86">
        <f t="shared" ref="W185:W192" si="146">V185/12</f>
        <v>6000</v>
      </c>
      <c r="X185" s="84">
        <f t="shared" si="133"/>
        <v>72000</v>
      </c>
      <c r="Y185" s="86">
        <v>2319</v>
      </c>
      <c r="Z185" s="9">
        <v>10000</v>
      </c>
      <c r="AA185" s="87">
        <f t="shared" ref="AA185:AA192" si="147">Y185+Z185</f>
        <v>12319</v>
      </c>
      <c r="AB185" s="88">
        <f t="shared" ref="AB185:AB192" si="148">(V185-AA185+(S185*12))/D185</f>
        <v>4.5908461538461537E-2</v>
      </c>
      <c r="AC185" s="88">
        <f t="shared" ref="AC185:AC192" si="149">(X185-AA185)/E185</f>
        <v>4.5908461538461537E-2</v>
      </c>
      <c r="AD185" s="89"/>
      <c r="AE185" s="90">
        <f t="shared" ref="AE185:AE192" si="150">AA185/12</f>
        <v>1026.5833333333333</v>
      </c>
      <c r="AF185" s="90">
        <f t="shared" ref="AF185:AF192" si="151">W185-AD185-AE185</f>
        <v>4973.416666666667</v>
      </c>
    </row>
    <row r="186" spans="1:32" s="9" customFormat="1" x14ac:dyDescent="0.25">
      <c r="C186" s="9" t="s">
        <v>462</v>
      </c>
      <c r="D186" s="84">
        <v>1665000</v>
      </c>
      <c r="E186" s="118" t="s">
        <v>463</v>
      </c>
      <c r="F186" s="118"/>
      <c r="G186" s="119" t="s">
        <v>464</v>
      </c>
      <c r="H186" s="9" t="s">
        <v>465</v>
      </c>
      <c r="N186" s="84">
        <f t="shared" si="141"/>
        <v>0</v>
      </c>
      <c r="O186" s="9">
        <v>4</v>
      </c>
      <c r="P186" s="9">
        <v>7</v>
      </c>
      <c r="Q186" s="9">
        <f>1650+3000+1850+2700</f>
        <v>9200</v>
      </c>
      <c r="R186" s="85">
        <f t="shared" si="129"/>
        <v>110400</v>
      </c>
      <c r="U186" s="86">
        <f t="shared" si="144"/>
        <v>0</v>
      </c>
      <c r="V186" s="86">
        <f t="shared" si="145"/>
        <v>110400</v>
      </c>
      <c r="W186" s="86">
        <f t="shared" si="146"/>
        <v>9200</v>
      </c>
      <c r="X186" s="84">
        <f t="shared" si="133"/>
        <v>110400</v>
      </c>
      <c r="Y186" s="86">
        <v>10402</v>
      </c>
      <c r="Z186" s="9">
        <v>10000</v>
      </c>
      <c r="AA186" s="87">
        <f t="shared" si="147"/>
        <v>20402</v>
      </c>
      <c r="AB186" s="88">
        <f t="shared" si="148"/>
        <v>5.4052852852852856E-2</v>
      </c>
      <c r="AC186" s="88" t="e">
        <f t="shared" si="149"/>
        <v>#VALUE!</v>
      </c>
      <c r="AD186" s="89"/>
      <c r="AE186" s="90">
        <f t="shared" si="150"/>
        <v>1700.1666666666667</v>
      </c>
      <c r="AF186" s="90">
        <f t="shared" si="151"/>
        <v>7499.833333333333</v>
      </c>
    </row>
    <row r="187" spans="1:32" s="9" customFormat="1" x14ac:dyDescent="0.25">
      <c r="C187" s="9" t="s">
        <v>466</v>
      </c>
      <c r="D187" s="84">
        <v>1550000</v>
      </c>
      <c r="E187" s="118" t="s">
        <v>467</v>
      </c>
      <c r="F187" s="118"/>
      <c r="G187" s="119">
        <v>44615</v>
      </c>
      <c r="H187" s="9" t="s">
        <v>468</v>
      </c>
      <c r="I187" s="9" t="s">
        <v>469</v>
      </c>
      <c r="J187" s="9">
        <v>2000</v>
      </c>
      <c r="K187" s="9">
        <v>4400</v>
      </c>
      <c r="N187" s="84">
        <f t="shared" si="141"/>
        <v>0</v>
      </c>
      <c r="O187" s="9">
        <v>3</v>
      </c>
      <c r="R187" s="85">
        <f t="shared" si="129"/>
        <v>0</v>
      </c>
      <c r="U187" s="86">
        <f t="shared" si="144"/>
        <v>0</v>
      </c>
      <c r="V187" s="86">
        <f t="shared" si="145"/>
        <v>0</v>
      </c>
      <c r="W187" s="86">
        <f t="shared" si="146"/>
        <v>0</v>
      </c>
      <c r="X187" s="84">
        <f t="shared" si="133"/>
        <v>0</v>
      </c>
      <c r="Y187" s="86">
        <v>3867</v>
      </c>
      <c r="AA187" s="87">
        <f t="shared" si="147"/>
        <v>3867</v>
      </c>
      <c r="AB187" s="88">
        <f t="shared" si="148"/>
        <v>-2.4948387096774194E-3</v>
      </c>
      <c r="AC187" s="88" t="e">
        <f t="shared" si="149"/>
        <v>#VALUE!</v>
      </c>
      <c r="AD187" s="89"/>
      <c r="AE187" s="90">
        <f t="shared" si="150"/>
        <v>322.25</v>
      </c>
      <c r="AF187" s="90">
        <f t="shared" si="151"/>
        <v>-322.25</v>
      </c>
    </row>
    <row r="188" spans="1:32" s="9" customFormat="1" x14ac:dyDescent="0.25">
      <c r="C188" s="9" t="s">
        <v>470</v>
      </c>
      <c r="D188" s="84">
        <v>1500000</v>
      </c>
      <c r="E188" s="118">
        <v>1250000</v>
      </c>
      <c r="F188" s="118" t="s">
        <v>471</v>
      </c>
      <c r="G188" s="119">
        <v>44571</v>
      </c>
      <c r="H188" s="9" t="s">
        <v>472</v>
      </c>
      <c r="J188" s="9">
        <v>1728</v>
      </c>
      <c r="N188" s="84">
        <f t="shared" si="141"/>
        <v>0</v>
      </c>
      <c r="O188" s="9">
        <v>2</v>
      </c>
      <c r="P188" s="9">
        <v>5</v>
      </c>
      <c r="Q188" s="9">
        <f>3200+2200</f>
        <v>5400</v>
      </c>
      <c r="R188" s="85">
        <f t="shared" si="129"/>
        <v>64800</v>
      </c>
      <c r="U188" s="86">
        <f t="shared" si="144"/>
        <v>0</v>
      </c>
      <c r="V188" s="86">
        <f t="shared" si="145"/>
        <v>64800</v>
      </c>
      <c r="W188" s="86">
        <f t="shared" si="146"/>
        <v>5400</v>
      </c>
      <c r="X188" s="84">
        <f t="shared" si="133"/>
        <v>64800</v>
      </c>
      <c r="Y188" s="86">
        <v>2704</v>
      </c>
      <c r="AA188" s="87">
        <f t="shared" si="147"/>
        <v>2704</v>
      </c>
      <c r="AB188" s="88">
        <f t="shared" si="148"/>
        <v>4.1397333333333335E-2</v>
      </c>
      <c r="AC188" s="88">
        <f t="shared" si="149"/>
        <v>4.96768E-2</v>
      </c>
      <c r="AD188" s="89">
        <v>3819</v>
      </c>
      <c r="AE188" s="90">
        <f t="shared" si="150"/>
        <v>225.33333333333334</v>
      </c>
      <c r="AF188" s="90">
        <f t="shared" si="151"/>
        <v>1355.6666666666667</v>
      </c>
    </row>
    <row r="189" spans="1:32" s="9" customFormat="1" x14ac:dyDescent="0.25">
      <c r="C189" s="9" t="s">
        <v>473</v>
      </c>
      <c r="D189" s="84">
        <v>1390000</v>
      </c>
      <c r="E189" s="118">
        <v>1250000</v>
      </c>
      <c r="F189" s="118" t="s">
        <v>474</v>
      </c>
      <c r="G189" s="119">
        <v>44566</v>
      </c>
      <c r="H189" s="9" t="s">
        <v>475</v>
      </c>
      <c r="I189" s="9" t="s">
        <v>476</v>
      </c>
      <c r="J189" s="9">
        <v>1728</v>
      </c>
      <c r="K189" s="9">
        <v>2040</v>
      </c>
      <c r="N189" s="84">
        <f t="shared" si="141"/>
        <v>0</v>
      </c>
      <c r="O189" s="9">
        <v>2</v>
      </c>
      <c r="P189" s="9">
        <v>7</v>
      </c>
      <c r="Q189" s="9">
        <f>3200+2200</f>
        <v>5400</v>
      </c>
      <c r="R189" s="85">
        <f t="shared" si="129"/>
        <v>64800</v>
      </c>
      <c r="U189" s="86">
        <f t="shared" si="144"/>
        <v>0</v>
      </c>
      <c r="V189" s="86">
        <f t="shared" si="145"/>
        <v>64800</v>
      </c>
      <c r="W189" s="86">
        <f t="shared" si="146"/>
        <v>5400</v>
      </c>
      <c r="X189" s="84">
        <f t="shared" si="133"/>
        <v>64800</v>
      </c>
      <c r="Y189" s="86">
        <v>2704</v>
      </c>
      <c r="AA189" s="87">
        <f t="shared" si="147"/>
        <v>2704</v>
      </c>
      <c r="AB189" s="88">
        <f t="shared" si="148"/>
        <v>4.467338129496403E-2</v>
      </c>
      <c r="AC189" s="88">
        <f t="shared" si="149"/>
        <v>4.96768E-2</v>
      </c>
      <c r="AD189" s="89"/>
      <c r="AE189" s="90">
        <f t="shared" si="150"/>
        <v>225.33333333333334</v>
      </c>
      <c r="AF189" s="90">
        <f t="shared" si="151"/>
        <v>5174.666666666667</v>
      </c>
    </row>
    <row r="190" spans="1:32" s="9" customFormat="1" x14ac:dyDescent="0.25">
      <c r="C190" s="9" t="s">
        <v>254</v>
      </c>
      <c r="D190" s="84">
        <v>1100000</v>
      </c>
      <c r="E190" s="118" t="s">
        <v>477</v>
      </c>
      <c r="F190" s="118"/>
      <c r="G190" s="119">
        <v>44607</v>
      </c>
      <c r="H190" s="9" t="s">
        <v>478</v>
      </c>
      <c r="J190" s="9">
        <v>1984</v>
      </c>
      <c r="N190" s="84">
        <f t="shared" si="141"/>
        <v>0</v>
      </c>
      <c r="O190" s="9">
        <v>2</v>
      </c>
      <c r="P190" s="9">
        <v>5</v>
      </c>
      <c r="R190" s="85">
        <f t="shared" si="129"/>
        <v>0</v>
      </c>
      <c r="U190" s="86">
        <f t="shared" si="144"/>
        <v>0</v>
      </c>
      <c r="V190" s="86">
        <f t="shared" si="145"/>
        <v>0</v>
      </c>
      <c r="W190" s="86">
        <f t="shared" si="146"/>
        <v>0</v>
      </c>
      <c r="X190" s="84">
        <f t="shared" si="133"/>
        <v>0</v>
      </c>
      <c r="Y190" s="86">
        <v>7551</v>
      </c>
      <c r="AA190" s="87">
        <f t="shared" si="147"/>
        <v>7551</v>
      </c>
      <c r="AB190" s="88">
        <f t="shared" si="148"/>
        <v>-6.8645454545454548E-3</v>
      </c>
      <c r="AC190" s="88" t="e">
        <f t="shared" si="149"/>
        <v>#VALUE!</v>
      </c>
      <c r="AD190" s="89"/>
      <c r="AE190" s="90">
        <f t="shared" si="150"/>
        <v>629.25</v>
      </c>
      <c r="AF190" s="90">
        <f t="shared" si="151"/>
        <v>-629.25</v>
      </c>
    </row>
    <row r="191" spans="1:32" s="9" customFormat="1" x14ac:dyDescent="0.25">
      <c r="C191" s="9" t="s">
        <v>479</v>
      </c>
      <c r="D191" s="84">
        <v>1600000</v>
      </c>
      <c r="E191" s="118" t="s">
        <v>480</v>
      </c>
      <c r="F191" s="118" t="s">
        <v>267</v>
      </c>
      <c r="G191" s="119">
        <v>44545</v>
      </c>
      <c r="H191" s="9" t="s">
        <v>481</v>
      </c>
      <c r="I191" s="9" t="s">
        <v>482</v>
      </c>
      <c r="J191" s="9">
        <v>2000</v>
      </c>
      <c r="N191" s="84">
        <f t="shared" si="141"/>
        <v>0</v>
      </c>
      <c r="O191" s="9">
        <v>2</v>
      </c>
      <c r="P191" s="9">
        <v>4</v>
      </c>
      <c r="Q191" s="9">
        <f>3500+2800</f>
        <v>6300</v>
      </c>
      <c r="R191" s="85">
        <f t="shared" si="129"/>
        <v>75600</v>
      </c>
      <c r="S191" s="9">
        <v>2</v>
      </c>
      <c r="U191" s="86">
        <f t="shared" si="144"/>
        <v>0</v>
      </c>
      <c r="V191" s="86">
        <f t="shared" si="145"/>
        <v>75600</v>
      </c>
      <c r="W191" s="86">
        <f t="shared" si="146"/>
        <v>6300</v>
      </c>
      <c r="X191" s="84">
        <f t="shared" si="133"/>
        <v>75600</v>
      </c>
      <c r="Y191" s="86">
        <v>7227</v>
      </c>
      <c r="AA191" s="87">
        <f t="shared" si="147"/>
        <v>7227</v>
      </c>
      <c r="AB191" s="88">
        <f t="shared" si="148"/>
        <v>4.2748124999999998E-2</v>
      </c>
      <c r="AC191" s="88" t="e">
        <f t="shared" si="149"/>
        <v>#VALUE!</v>
      </c>
      <c r="AD191" s="89"/>
      <c r="AE191" s="90">
        <f t="shared" si="150"/>
        <v>602.25</v>
      </c>
      <c r="AF191" s="90">
        <f t="shared" si="151"/>
        <v>5697.75</v>
      </c>
    </row>
    <row r="192" spans="1:32" s="9" customFormat="1" x14ac:dyDescent="0.25">
      <c r="B192" s="9" t="s">
        <v>483</v>
      </c>
      <c r="C192" s="9" t="s">
        <v>484</v>
      </c>
      <c r="D192" s="84">
        <v>1498000</v>
      </c>
      <c r="E192" s="118">
        <v>1300000</v>
      </c>
      <c r="F192" s="118" t="s">
        <v>485</v>
      </c>
      <c r="G192" s="119">
        <v>44540</v>
      </c>
      <c r="H192" s="9" t="s">
        <v>486</v>
      </c>
      <c r="J192" s="9">
        <f>20*42</f>
        <v>840</v>
      </c>
      <c r="L192" s="9">
        <v>1</v>
      </c>
      <c r="M192" s="9">
        <v>2350</v>
      </c>
      <c r="N192" s="84">
        <f t="shared" si="141"/>
        <v>28200</v>
      </c>
      <c r="O192" s="9">
        <v>2</v>
      </c>
      <c r="P192" s="9">
        <v>4</v>
      </c>
      <c r="Q192" s="9">
        <f>1350+1350</f>
        <v>2700</v>
      </c>
      <c r="R192" s="85">
        <f t="shared" si="129"/>
        <v>32400</v>
      </c>
      <c r="U192" s="86">
        <f t="shared" si="144"/>
        <v>0</v>
      </c>
      <c r="V192" s="86">
        <f t="shared" si="145"/>
        <v>60600</v>
      </c>
      <c r="W192" s="86">
        <f t="shared" si="146"/>
        <v>5050</v>
      </c>
      <c r="X192" s="84">
        <f t="shared" si="133"/>
        <v>60600</v>
      </c>
      <c r="Y192" s="86">
        <v>7964</v>
      </c>
      <c r="Z192" s="9">
        <v>10000</v>
      </c>
      <c r="AA192" s="87">
        <f t="shared" si="147"/>
        <v>17964</v>
      </c>
      <c r="AB192" s="88">
        <f t="shared" si="148"/>
        <v>2.8461949265687583E-2</v>
      </c>
      <c r="AC192" s="88">
        <f t="shared" si="149"/>
        <v>3.2796923076923078E-2</v>
      </c>
      <c r="AD192" s="89"/>
      <c r="AE192" s="90">
        <f t="shared" si="150"/>
        <v>1497</v>
      </c>
      <c r="AF192" s="90">
        <f t="shared" si="151"/>
        <v>3553</v>
      </c>
    </row>
    <row r="193" spans="1:32" s="10" customFormat="1" x14ac:dyDescent="0.25">
      <c r="A193" s="10" t="s">
        <v>487</v>
      </c>
      <c r="D193" s="91"/>
      <c r="E193" s="106"/>
      <c r="F193" s="106"/>
      <c r="G193" s="107"/>
      <c r="N193" s="91"/>
      <c r="R193" s="92"/>
      <c r="U193" s="83"/>
      <c r="V193" s="83"/>
      <c r="W193" s="83"/>
      <c r="X193" s="91"/>
      <c r="Y193" s="83"/>
      <c r="AA193" s="93"/>
      <c r="AB193" s="94"/>
      <c r="AC193" s="94"/>
      <c r="AD193" s="95"/>
      <c r="AE193" s="96"/>
      <c r="AF193" s="96"/>
    </row>
    <row r="194" spans="1:32" s="10" customFormat="1" x14ac:dyDescent="0.25">
      <c r="C194" s="10" t="s">
        <v>488</v>
      </c>
      <c r="D194" s="91">
        <v>3500000</v>
      </c>
      <c r="E194" s="106"/>
      <c r="F194" s="106"/>
      <c r="G194" s="107"/>
      <c r="L194" s="10">
        <v>1</v>
      </c>
      <c r="M194" s="10">
        <v>3500</v>
      </c>
      <c r="N194" s="91">
        <f>M194*12</f>
        <v>42000</v>
      </c>
      <c r="O194" s="10">
        <v>5</v>
      </c>
      <c r="P194" s="10">
        <v>7</v>
      </c>
      <c r="Q194" s="10">
        <f>2000+2000+2000+2500+2500</f>
        <v>11000</v>
      </c>
      <c r="R194" s="92">
        <f>Q194*12</f>
        <v>132000</v>
      </c>
      <c r="U194" s="83">
        <f>T194*12</f>
        <v>0</v>
      </c>
      <c r="V194" s="83">
        <f>N194+R194+U194</f>
        <v>174000</v>
      </c>
      <c r="W194" s="83">
        <f>V194/12</f>
        <v>14500</v>
      </c>
      <c r="X194" s="91">
        <f>W194*12</f>
        <v>174000</v>
      </c>
      <c r="Y194" s="83">
        <v>12000</v>
      </c>
      <c r="Z194" s="10">
        <v>10000</v>
      </c>
      <c r="AA194" s="93">
        <f>Y194+Z194</f>
        <v>22000</v>
      </c>
      <c r="AB194" s="94">
        <f>(V194-AA194+(S194*12))/D194</f>
        <v>4.3428571428571427E-2</v>
      </c>
      <c r="AC194" s="94" t="e">
        <f>(X194-AA194)/E194</f>
        <v>#DIV/0!</v>
      </c>
      <c r="AD194" s="95"/>
      <c r="AE194" s="96">
        <f>AA194/12</f>
        <v>1833.3333333333333</v>
      </c>
      <c r="AF194" s="96">
        <f>W194-AD194-AE194</f>
        <v>12666.666666666666</v>
      </c>
    </row>
    <row r="195" spans="1:32" s="10" customFormat="1" x14ac:dyDescent="0.25">
      <c r="A195" s="10" t="s">
        <v>64</v>
      </c>
      <c r="C195" s="10" t="s">
        <v>489</v>
      </c>
      <c r="D195" s="91">
        <v>2250000</v>
      </c>
      <c r="E195" s="106" t="s">
        <v>490</v>
      </c>
      <c r="F195" s="106"/>
      <c r="G195" s="107"/>
      <c r="J195" s="10" t="s">
        <v>491</v>
      </c>
      <c r="L195" s="10">
        <v>3</v>
      </c>
      <c r="M195" s="10">
        <v>3925</v>
      </c>
      <c r="N195" s="91">
        <f>M195*12</f>
        <v>47100</v>
      </c>
      <c r="O195" s="10">
        <v>9</v>
      </c>
      <c r="Q195" s="10">
        <f>1075+1150+1050+800+880</f>
        <v>4955</v>
      </c>
      <c r="R195" s="92">
        <f>Q195*12</f>
        <v>59460</v>
      </c>
      <c r="U195" s="83">
        <f>T195*12</f>
        <v>0</v>
      </c>
      <c r="V195" s="83">
        <f>N195+R195+U195</f>
        <v>106560</v>
      </c>
      <c r="W195" s="83">
        <f>V195/12</f>
        <v>8880</v>
      </c>
      <c r="X195" s="91"/>
      <c r="Y195" s="83">
        <v>35936</v>
      </c>
      <c r="Z195" s="10">
        <v>36835</v>
      </c>
      <c r="AA195" s="93">
        <f>Y195+Z195</f>
        <v>72771</v>
      </c>
      <c r="AB195" s="94">
        <f>(V195-AA195+(S195*12))/D195</f>
        <v>1.5017333333333334E-2</v>
      </c>
      <c r="AC195" s="94" t="e">
        <f>(X195-AA195)/E195</f>
        <v>#VALUE!</v>
      </c>
      <c r="AD195" s="95"/>
      <c r="AE195" s="96"/>
      <c r="AF195" s="96"/>
    </row>
    <row r="196" spans="1:32" s="10" customFormat="1" x14ac:dyDescent="0.25">
      <c r="C196" s="10" t="s">
        <v>492</v>
      </c>
      <c r="D196" s="91">
        <v>1350000</v>
      </c>
      <c r="E196" s="106" t="s">
        <v>493</v>
      </c>
      <c r="F196" s="106"/>
      <c r="G196" s="107"/>
      <c r="H196" s="10" t="s">
        <v>494</v>
      </c>
      <c r="K196" s="10">
        <v>1920</v>
      </c>
      <c r="L196" s="10">
        <v>1</v>
      </c>
      <c r="M196" s="10">
        <v>3650</v>
      </c>
      <c r="N196" s="91">
        <f>M196*12</f>
        <v>43800</v>
      </c>
      <c r="O196" s="10">
        <v>2</v>
      </c>
      <c r="Q196" s="10">
        <f>1400+1560</f>
        <v>2960</v>
      </c>
      <c r="R196" s="92">
        <f>Q196*12</f>
        <v>35520</v>
      </c>
      <c r="U196" s="83">
        <f>T196*12</f>
        <v>0</v>
      </c>
      <c r="V196" s="83">
        <f>N196+R196+U196</f>
        <v>79320</v>
      </c>
      <c r="W196" s="83">
        <f>V196/12</f>
        <v>6610</v>
      </c>
      <c r="X196" s="91">
        <f>W196*12</f>
        <v>79320</v>
      </c>
      <c r="Y196" s="83"/>
      <c r="Z196" s="10">
        <v>10000</v>
      </c>
      <c r="AA196" s="93">
        <f>Y196+Z196</f>
        <v>10000</v>
      </c>
      <c r="AB196" s="94">
        <f>(V196-AA196+(S196*12))/D196</f>
        <v>5.134814814814815E-2</v>
      </c>
      <c r="AC196" s="94" t="e">
        <f>(X196-AA196)/E196</f>
        <v>#VALUE!</v>
      </c>
      <c r="AD196" s="95"/>
      <c r="AE196" s="96"/>
      <c r="AF196" s="96"/>
    </row>
    <row r="197" spans="1:32" s="10" customFormat="1" x14ac:dyDescent="0.25">
      <c r="C197" s="10" t="s">
        <v>495</v>
      </c>
      <c r="D197" s="91">
        <v>1500000</v>
      </c>
      <c r="E197" s="106" t="s">
        <v>496</v>
      </c>
      <c r="F197" s="106"/>
      <c r="G197" s="107">
        <v>44654</v>
      </c>
      <c r="H197" s="10" t="s">
        <v>497</v>
      </c>
      <c r="I197" s="10" t="s">
        <v>498</v>
      </c>
      <c r="J197" s="10">
        <f>22.5*75</f>
        <v>1687.5</v>
      </c>
      <c r="K197" s="10">
        <v>2700</v>
      </c>
      <c r="N197" s="91">
        <f t="shared" ref="N197:N205" si="152">M197*12</f>
        <v>0</v>
      </c>
      <c r="O197" s="10">
        <v>3</v>
      </c>
      <c r="P197" s="10">
        <v>8</v>
      </c>
      <c r="Q197" s="10">
        <f>1650+1800+1700</f>
        <v>5150</v>
      </c>
      <c r="R197" s="92">
        <f t="shared" ref="R197:R205" si="153">Q197*12</f>
        <v>61800</v>
      </c>
      <c r="U197" s="83">
        <f t="shared" ref="U197:U240" si="154">T197*12</f>
        <v>0</v>
      </c>
      <c r="V197" s="83">
        <f t="shared" ref="V197:V240" si="155">N197+R197+U197</f>
        <v>61800</v>
      </c>
      <c r="W197" s="83">
        <f t="shared" ref="W197:W234" si="156">V197/12</f>
        <v>5150</v>
      </c>
      <c r="X197" s="91">
        <f t="shared" ref="X197:X205" si="157">W197*12</f>
        <v>61800</v>
      </c>
      <c r="Y197" s="83">
        <v>5000</v>
      </c>
      <c r="Z197" s="10">
        <v>10000</v>
      </c>
      <c r="AA197" s="93">
        <f t="shared" ref="AA197:AA205" si="158">Y197+Z197</f>
        <v>15000</v>
      </c>
      <c r="AB197" s="94">
        <f t="shared" ref="AB197:AB212" si="159">(V197-AA197+(S197*12))/D197</f>
        <v>3.1199999999999999E-2</v>
      </c>
      <c r="AC197" s="94" t="e">
        <f t="shared" ref="AC197:AC205" si="160">(X197-AA197)/E197</f>
        <v>#VALUE!</v>
      </c>
      <c r="AD197" s="95"/>
      <c r="AE197" s="96">
        <f t="shared" ref="AE197:AE205" si="161">AA197/12</f>
        <v>1250</v>
      </c>
      <c r="AF197" s="96">
        <f t="shared" ref="AF197:AF205" si="162">W197-AD197-AE197</f>
        <v>3900</v>
      </c>
    </row>
    <row r="198" spans="1:32" s="10" customFormat="1" x14ac:dyDescent="0.25">
      <c r="C198" s="10" t="s">
        <v>499</v>
      </c>
      <c r="D198" s="91">
        <v>1700000</v>
      </c>
      <c r="E198" s="106" t="s">
        <v>500</v>
      </c>
      <c r="F198" s="106"/>
      <c r="G198" s="107">
        <v>44610</v>
      </c>
      <c r="H198" s="10" t="s">
        <v>501</v>
      </c>
      <c r="J198" s="10">
        <f>20*75</f>
        <v>1500</v>
      </c>
      <c r="K198" s="10">
        <v>2700</v>
      </c>
      <c r="L198" s="10">
        <v>1</v>
      </c>
      <c r="N198" s="91">
        <f t="shared" si="152"/>
        <v>0</v>
      </c>
      <c r="O198" s="10">
        <v>2</v>
      </c>
      <c r="R198" s="92">
        <f t="shared" si="153"/>
        <v>0</v>
      </c>
      <c r="U198" s="83">
        <f t="shared" si="154"/>
        <v>0</v>
      </c>
      <c r="V198" s="83">
        <f t="shared" si="155"/>
        <v>0</v>
      </c>
      <c r="W198" s="83">
        <f t="shared" si="156"/>
        <v>0</v>
      </c>
      <c r="X198" s="91">
        <f t="shared" si="157"/>
        <v>0</v>
      </c>
      <c r="Y198" s="83">
        <v>4653</v>
      </c>
      <c r="AA198" s="93">
        <f t="shared" si="158"/>
        <v>4653</v>
      </c>
      <c r="AB198" s="94">
        <f t="shared" si="159"/>
        <v>-2.7370588235294119E-3</v>
      </c>
      <c r="AC198" s="94" t="e">
        <f t="shared" si="160"/>
        <v>#VALUE!</v>
      </c>
      <c r="AD198" s="95"/>
      <c r="AE198" s="96">
        <f t="shared" si="161"/>
        <v>387.75</v>
      </c>
      <c r="AF198" s="96">
        <f t="shared" si="162"/>
        <v>-387.75</v>
      </c>
    </row>
    <row r="199" spans="1:32" s="10" customFormat="1" x14ac:dyDescent="0.25">
      <c r="B199" s="10" t="s">
        <v>431</v>
      </c>
      <c r="C199" s="10" t="s">
        <v>502</v>
      </c>
      <c r="D199" s="91">
        <v>1930000</v>
      </c>
      <c r="E199" s="106" t="s">
        <v>503</v>
      </c>
      <c r="F199" s="106"/>
      <c r="G199" s="107"/>
      <c r="H199" s="10" t="s">
        <v>504</v>
      </c>
      <c r="N199" s="91">
        <f t="shared" si="152"/>
        <v>0</v>
      </c>
      <c r="O199" s="10">
        <v>8</v>
      </c>
      <c r="Q199" s="10">
        <v>13400</v>
      </c>
      <c r="R199" s="92">
        <f t="shared" si="153"/>
        <v>160800</v>
      </c>
      <c r="U199" s="83">
        <f t="shared" si="154"/>
        <v>0</v>
      </c>
      <c r="V199" s="83">
        <f t="shared" si="155"/>
        <v>160800</v>
      </c>
      <c r="W199" s="83">
        <f t="shared" si="156"/>
        <v>13400</v>
      </c>
      <c r="X199" s="91">
        <f t="shared" si="157"/>
        <v>160800</v>
      </c>
      <c r="Y199" s="83">
        <v>38000</v>
      </c>
      <c r="Z199" s="10">
        <f>3778+1294+3807+1579+6383</f>
        <v>16841</v>
      </c>
      <c r="AA199" s="93">
        <f t="shared" si="158"/>
        <v>54841</v>
      </c>
      <c r="AB199" s="94">
        <f t="shared" si="159"/>
        <v>5.4901036269430055E-2</v>
      </c>
      <c r="AC199" s="94" t="e">
        <f t="shared" si="160"/>
        <v>#VALUE!</v>
      </c>
      <c r="AD199" s="95"/>
      <c r="AE199" s="96">
        <f t="shared" si="161"/>
        <v>4570.083333333333</v>
      </c>
      <c r="AF199" s="96">
        <f t="shared" si="162"/>
        <v>8829.9166666666679</v>
      </c>
    </row>
    <row r="200" spans="1:32" s="10" customFormat="1" x14ac:dyDescent="0.25">
      <c r="C200" s="10" t="s">
        <v>505</v>
      </c>
      <c r="D200" s="91">
        <v>1450000</v>
      </c>
      <c r="E200" s="106"/>
      <c r="F200" s="106"/>
      <c r="G200" s="107"/>
      <c r="H200" s="10" t="s">
        <v>506</v>
      </c>
      <c r="L200" s="10">
        <v>1</v>
      </c>
      <c r="N200" s="91">
        <f t="shared" si="152"/>
        <v>0</v>
      </c>
      <c r="O200" s="10">
        <v>1</v>
      </c>
      <c r="R200" s="92">
        <f t="shared" si="153"/>
        <v>0</v>
      </c>
      <c r="U200" s="83">
        <f t="shared" si="154"/>
        <v>0</v>
      </c>
      <c r="V200" s="83">
        <f t="shared" si="155"/>
        <v>0</v>
      </c>
      <c r="W200" s="83">
        <f t="shared" si="156"/>
        <v>0</v>
      </c>
      <c r="X200" s="91">
        <f t="shared" si="157"/>
        <v>0</v>
      </c>
      <c r="Y200" s="83"/>
      <c r="AA200" s="93">
        <f t="shared" si="158"/>
        <v>0</v>
      </c>
      <c r="AB200" s="94">
        <f t="shared" si="159"/>
        <v>0</v>
      </c>
      <c r="AC200" s="94" t="e">
        <f t="shared" si="160"/>
        <v>#DIV/0!</v>
      </c>
      <c r="AD200" s="95"/>
      <c r="AE200" s="96">
        <f t="shared" si="161"/>
        <v>0</v>
      </c>
      <c r="AF200" s="96">
        <f t="shared" si="162"/>
        <v>0</v>
      </c>
    </row>
    <row r="201" spans="1:32" s="10" customFormat="1" x14ac:dyDescent="0.25">
      <c r="B201" s="10" t="s">
        <v>77</v>
      </c>
      <c r="C201" s="10" t="s">
        <v>507</v>
      </c>
      <c r="D201" s="91">
        <v>1200000</v>
      </c>
      <c r="E201" s="106" t="s">
        <v>508</v>
      </c>
      <c r="F201" s="106" t="s">
        <v>509</v>
      </c>
      <c r="G201" s="107">
        <v>44501</v>
      </c>
      <c r="H201" s="10" t="s">
        <v>510</v>
      </c>
      <c r="J201" s="10">
        <f>32.75*59.5</f>
        <v>1948.625</v>
      </c>
      <c r="K201" s="10">
        <v>2500</v>
      </c>
      <c r="L201" s="10">
        <v>1</v>
      </c>
      <c r="N201" s="91">
        <f t="shared" si="152"/>
        <v>0</v>
      </c>
      <c r="O201" s="10">
        <v>1</v>
      </c>
      <c r="P201" s="10">
        <v>3</v>
      </c>
      <c r="R201" s="92">
        <f t="shared" si="153"/>
        <v>0</v>
      </c>
      <c r="U201" s="83">
        <f t="shared" si="154"/>
        <v>0</v>
      </c>
      <c r="V201" s="83">
        <f t="shared" si="155"/>
        <v>0</v>
      </c>
      <c r="W201" s="83">
        <f t="shared" si="156"/>
        <v>0</v>
      </c>
      <c r="X201" s="91">
        <f t="shared" si="157"/>
        <v>0</v>
      </c>
      <c r="Y201" s="83">
        <v>6962</v>
      </c>
      <c r="Z201" s="10">
        <v>10000</v>
      </c>
      <c r="AA201" s="93">
        <f t="shared" si="158"/>
        <v>16962</v>
      </c>
      <c r="AB201" s="94">
        <f t="shared" si="159"/>
        <v>-1.4135E-2</v>
      </c>
      <c r="AC201" s="94" t="e">
        <f t="shared" si="160"/>
        <v>#VALUE!</v>
      </c>
      <c r="AD201" s="95"/>
      <c r="AE201" s="96">
        <f t="shared" si="161"/>
        <v>1413.5</v>
      </c>
      <c r="AF201" s="96">
        <f t="shared" si="162"/>
        <v>-1413.5</v>
      </c>
    </row>
    <row r="202" spans="1:32" s="10" customFormat="1" x14ac:dyDescent="0.25">
      <c r="C202" s="10" t="s">
        <v>511</v>
      </c>
      <c r="D202" s="91">
        <v>1580000</v>
      </c>
      <c r="E202" s="106" t="s">
        <v>512</v>
      </c>
      <c r="F202" s="106"/>
      <c r="G202" s="107">
        <v>44197</v>
      </c>
      <c r="H202" s="10" t="s">
        <v>513</v>
      </c>
      <c r="I202" s="10" t="s">
        <v>514</v>
      </c>
      <c r="J202" s="10">
        <v>1250</v>
      </c>
      <c r="N202" s="91">
        <f t="shared" si="152"/>
        <v>0</v>
      </c>
      <c r="O202" s="10">
        <v>4</v>
      </c>
      <c r="P202" s="10">
        <v>9</v>
      </c>
      <c r="Q202" s="10">
        <f>3000+2000+2200+2500</f>
        <v>9700</v>
      </c>
      <c r="R202" s="92">
        <f t="shared" si="153"/>
        <v>116400</v>
      </c>
      <c r="U202" s="83">
        <f t="shared" si="154"/>
        <v>0</v>
      </c>
      <c r="V202" s="83">
        <f t="shared" si="155"/>
        <v>116400</v>
      </c>
      <c r="W202" s="83">
        <f t="shared" si="156"/>
        <v>9700</v>
      </c>
      <c r="X202" s="91">
        <f t="shared" si="157"/>
        <v>116400</v>
      </c>
      <c r="Y202" s="83">
        <v>6000</v>
      </c>
      <c r="Z202" s="10">
        <v>10000</v>
      </c>
      <c r="AA202" s="93">
        <f t="shared" si="158"/>
        <v>16000</v>
      </c>
      <c r="AB202" s="94">
        <f t="shared" si="159"/>
        <v>6.3544303797468352E-2</v>
      </c>
      <c r="AC202" s="94" t="e">
        <f t="shared" si="160"/>
        <v>#VALUE!</v>
      </c>
      <c r="AD202" s="95"/>
      <c r="AE202" s="96">
        <f t="shared" si="161"/>
        <v>1333.3333333333333</v>
      </c>
      <c r="AF202" s="96">
        <f t="shared" si="162"/>
        <v>8366.6666666666661</v>
      </c>
    </row>
    <row r="203" spans="1:32" s="10" customFormat="1" x14ac:dyDescent="0.25">
      <c r="C203" s="10" t="s">
        <v>515</v>
      </c>
      <c r="D203" s="91">
        <v>1500000</v>
      </c>
      <c r="E203" s="106" t="s">
        <v>516</v>
      </c>
      <c r="F203" s="106"/>
      <c r="G203" s="107"/>
      <c r="L203" s="10">
        <v>1</v>
      </c>
      <c r="N203" s="91">
        <f t="shared" si="152"/>
        <v>0</v>
      </c>
      <c r="O203" s="10">
        <v>4</v>
      </c>
      <c r="R203" s="92">
        <f t="shared" si="153"/>
        <v>0</v>
      </c>
      <c r="U203" s="83">
        <f t="shared" si="154"/>
        <v>0</v>
      </c>
      <c r="V203" s="83">
        <f t="shared" si="155"/>
        <v>0</v>
      </c>
      <c r="W203" s="83">
        <f t="shared" si="156"/>
        <v>0</v>
      </c>
      <c r="X203" s="91">
        <f t="shared" si="157"/>
        <v>0</v>
      </c>
      <c r="Y203" s="83"/>
      <c r="AA203" s="93">
        <f t="shared" si="158"/>
        <v>0</v>
      </c>
      <c r="AB203" s="94">
        <f t="shared" si="159"/>
        <v>0</v>
      </c>
      <c r="AC203" s="94" t="e">
        <f t="shared" si="160"/>
        <v>#VALUE!</v>
      </c>
      <c r="AD203" s="95"/>
      <c r="AE203" s="96">
        <f t="shared" si="161"/>
        <v>0</v>
      </c>
      <c r="AF203" s="96">
        <f t="shared" si="162"/>
        <v>0</v>
      </c>
    </row>
    <row r="204" spans="1:32" s="10" customFormat="1" x14ac:dyDescent="0.25">
      <c r="A204" s="10" t="s">
        <v>75</v>
      </c>
      <c r="B204" s="10" t="s">
        <v>517</v>
      </c>
      <c r="C204" s="10" t="s">
        <v>518</v>
      </c>
      <c r="D204" s="91">
        <v>1880000</v>
      </c>
      <c r="E204" s="106" t="s">
        <v>519</v>
      </c>
      <c r="F204" s="106">
        <f>450000-132500</f>
        <v>317500</v>
      </c>
      <c r="G204" s="107"/>
      <c r="H204" s="10">
        <f>1325000-450000</f>
        <v>875000</v>
      </c>
      <c r="L204" s="10">
        <v>1</v>
      </c>
      <c r="M204" s="10">
        <v>5000</v>
      </c>
      <c r="N204" s="91">
        <f t="shared" si="152"/>
        <v>60000</v>
      </c>
      <c r="O204" s="10">
        <v>5</v>
      </c>
      <c r="Q204" s="10">
        <f>1650+1650+1400+1500+1200</f>
        <v>7400</v>
      </c>
      <c r="R204" s="92">
        <f t="shared" si="153"/>
        <v>88800</v>
      </c>
      <c r="S204" s="10">
        <v>800</v>
      </c>
      <c r="U204" s="83">
        <f t="shared" si="154"/>
        <v>0</v>
      </c>
      <c r="V204" s="83">
        <f t="shared" si="155"/>
        <v>148800</v>
      </c>
      <c r="W204" s="83">
        <f t="shared" si="156"/>
        <v>12400</v>
      </c>
      <c r="X204" s="91">
        <f t="shared" si="157"/>
        <v>148800</v>
      </c>
      <c r="Y204" s="83">
        <v>16000</v>
      </c>
      <c r="Z204" s="10">
        <v>15000</v>
      </c>
      <c r="AA204" s="93">
        <f t="shared" si="158"/>
        <v>31000</v>
      </c>
      <c r="AB204" s="94">
        <f t="shared" si="159"/>
        <v>6.7765957446808509E-2</v>
      </c>
      <c r="AC204" s="94" t="e">
        <f t="shared" si="160"/>
        <v>#VALUE!</v>
      </c>
      <c r="AD204" s="95">
        <v>6391</v>
      </c>
      <c r="AE204" s="96">
        <f t="shared" si="161"/>
        <v>2583.3333333333335</v>
      </c>
      <c r="AF204" s="96">
        <f t="shared" si="162"/>
        <v>3425.6666666666665</v>
      </c>
    </row>
    <row r="205" spans="1:32" s="10" customFormat="1" x14ac:dyDescent="0.25">
      <c r="C205" s="10" t="s">
        <v>520</v>
      </c>
      <c r="D205" s="91">
        <v>1725000</v>
      </c>
      <c r="E205" s="106" t="s">
        <v>521</v>
      </c>
      <c r="F205" s="106"/>
      <c r="G205" s="107">
        <v>44409</v>
      </c>
      <c r="H205" s="10" t="s">
        <v>522</v>
      </c>
      <c r="J205" s="10">
        <v>1900</v>
      </c>
      <c r="K205" s="10">
        <v>3420</v>
      </c>
      <c r="N205" s="91">
        <f t="shared" si="152"/>
        <v>0</v>
      </c>
      <c r="O205" s="10">
        <v>2</v>
      </c>
      <c r="P205" s="10">
        <v>9</v>
      </c>
      <c r="Q205" s="10">
        <f>2200+2200+2400</f>
        <v>6800</v>
      </c>
      <c r="R205" s="92">
        <f t="shared" si="153"/>
        <v>81600</v>
      </c>
      <c r="U205" s="83">
        <f t="shared" si="154"/>
        <v>0</v>
      </c>
      <c r="V205" s="83">
        <f t="shared" si="155"/>
        <v>81600</v>
      </c>
      <c r="W205" s="83">
        <f t="shared" si="156"/>
        <v>6800</v>
      </c>
      <c r="X205" s="91">
        <f t="shared" si="157"/>
        <v>81600</v>
      </c>
      <c r="Y205" s="83">
        <v>4190</v>
      </c>
      <c r="Z205" s="10">
        <v>10000</v>
      </c>
      <c r="AA205" s="93">
        <f t="shared" si="158"/>
        <v>14190</v>
      </c>
      <c r="AB205" s="94">
        <f t="shared" si="159"/>
        <v>3.9078260869565215E-2</v>
      </c>
      <c r="AC205" s="94" t="e">
        <f t="shared" si="160"/>
        <v>#VALUE!</v>
      </c>
      <c r="AD205" s="95"/>
      <c r="AE205" s="96">
        <f t="shared" si="161"/>
        <v>1182.5</v>
      </c>
      <c r="AF205" s="96">
        <f t="shared" si="162"/>
        <v>5617.5</v>
      </c>
    </row>
    <row r="206" spans="1:32" s="9" customFormat="1" x14ac:dyDescent="0.25">
      <c r="A206" s="9" t="s">
        <v>523</v>
      </c>
      <c r="D206" s="84"/>
      <c r="E206" s="118"/>
      <c r="F206" s="118"/>
      <c r="G206" s="119"/>
      <c r="U206" s="86">
        <f t="shared" si="154"/>
        <v>0</v>
      </c>
      <c r="V206" s="86">
        <f t="shared" si="155"/>
        <v>0</v>
      </c>
      <c r="W206" s="86">
        <f t="shared" si="156"/>
        <v>0</v>
      </c>
      <c r="Y206" s="86"/>
      <c r="AB206" s="12" t="e">
        <f t="shared" si="159"/>
        <v>#DIV/0!</v>
      </c>
      <c r="AC206" s="118"/>
      <c r="AD206" s="89"/>
      <c r="AE206" s="90"/>
      <c r="AF206" s="90"/>
    </row>
    <row r="207" spans="1:32" s="9" customFormat="1" x14ac:dyDescent="0.25">
      <c r="B207" s="9" t="s">
        <v>431</v>
      </c>
      <c r="C207" s="9" t="s">
        <v>502</v>
      </c>
      <c r="D207" s="84">
        <v>1930000</v>
      </c>
      <c r="E207" s="118" t="s">
        <v>524</v>
      </c>
      <c r="F207" s="118"/>
      <c r="G207" s="119"/>
      <c r="H207" s="9" t="s">
        <v>525</v>
      </c>
      <c r="J207" s="9" t="s">
        <v>526</v>
      </c>
      <c r="K207" s="9" t="s">
        <v>527</v>
      </c>
      <c r="N207" s="9">
        <f t="shared" ref="N207:N212" si="163">M207*12</f>
        <v>0</v>
      </c>
      <c r="O207" s="9">
        <v>8</v>
      </c>
      <c r="P207" s="9">
        <f>6</f>
        <v>6</v>
      </c>
      <c r="R207" s="9">
        <f t="shared" ref="R207:R212" si="164">Q207*12</f>
        <v>0</v>
      </c>
      <c r="U207" s="86">
        <f>T207*12</f>
        <v>0</v>
      </c>
      <c r="V207" s="86">
        <f>N207+R207+U207</f>
        <v>0</v>
      </c>
      <c r="W207" s="86">
        <f>V207/12</f>
        <v>0</v>
      </c>
      <c r="X207" s="9">
        <f t="shared" ref="X207:X212" si="165">W207*12</f>
        <v>0</v>
      </c>
      <c r="Y207" s="86"/>
      <c r="AA207" s="9">
        <f t="shared" ref="AA207:AA212" si="166">Y207+Z207</f>
        <v>0</v>
      </c>
      <c r="AB207" s="12">
        <f t="shared" si="159"/>
        <v>0</v>
      </c>
      <c r="AC207" s="118" t="e">
        <f t="shared" ref="AC207:AC212" si="167">(X207-AA207)/E207</f>
        <v>#VALUE!</v>
      </c>
      <c r="AD207" s="89"/>
      <c r="AE207" s="90">
        <f t="shared" ref="AE207:AE212" si="168">AA207/12</f>
        <v>0</v>
      </c>
      <c r="AF207" s="90">
        <f t="shared" ref="AF207:AF212" si="169">W207-AD207-AE207</f>
        <v>0</v>
      </c>
    </row>
    <row r="208" spans="1:32" s="9" customFormat="1" x14ac:dyDescent="0.25">
      <c r="B208" s="9" t="s">
        <v>83</v>
      </c>
      <c r="C208" s="9" t="s">
        <v>528</v>
      </c>
      <c r="D208" s="84">
        <v>1750000</v>
      </c>
      <c r="E208" s="118" t="s">
        <v>529</v>
      </c>
      <c r="F208" s="118"/>
      <c r="G208" s="119"/>
      <c r="H208" s="9" t="s">
        <v>530</v>
      </c>
      <c r="K208" s="9">
        <v>4200</v>
      </c>
      <c r="L208" s="9">
        <v>1</v>
      </c>
      <c r="N208" s="84">
        <f t="shared" si="163"/>
        <v>0</v>
      </c>
      <c r="O208" s="9">
        <v>5</v>
      </c>
      <c r="R208" s="85">
        <f t="shared" si="164"/>
        <v>0</v>
      </c>
      <c r="U208" s="86">
        <f>T208*12</f>
        <v>0</v>
      </c>
      <c r="V208" s="86">
        <f>N208+R208+U208</f>
        <v>0</v>
      </c>
      <c r="W208" s="86">
        <f>V208/12</f>
        <v>0</v>
      </c>
      <c r="X208" s="84">
        <f t="shared" si="165"/>
        <v>0</v>
      </c>
      <c r="Y208" s="86"/>
      <c r="AA208" s="87">
        <f t="shared" si="166"/>
        <v>0</v>
      </c>
      <c r="AB208" s="88">
        <f t="shared" si="159"/>
        <v>0</v>
      </c>
      <c r="AC208" s="88" t="e">
        <f t="shared" si="167"/>
        <v>#VALUE!</v>
      </c>
      <c r="AD208" s="89"/>
      <c r="AE208" s="90">
        <f t="shared" si="168"/>
        <v>0</v>
      </c>
      <c r="AF208" s="90">
        <f t="shared" si="169"/>
        <v>0</v>
      </c>
    </row>
    <row r="209" spans="1:32" s="9" customFormat="1" x14ac:dyDescent="0.25">
      <c r="C209" s="9" t="s">
        <v>531</v>
      </c>
      <c r="D209" s="84">
        <v>1200000</v>
      </c>
      <c r="E209" s="118" t="s">
        <v>532</v>
      </c>
      <c r="F209" s="118"/>
      <c r="G209" s="119">
        <v>44652</v>
      </c>
      <c r="H209" s="9" t="s">
        <v>533</v>
      </c>
      <c r="J209" s="9" t="s">
        <v>230</v>
      </c>
      <c r="K209" s="9">
        <v>3000</v>
      </c>
      <c r="N209" s="84">
        <f t="shared" si="163"/>
        <v>0</v>
      </c>
      <c r="O209" s="9">
        <v>4</v>
      </c>
      <c r="P209" s="9">
        <v>6</v>
      </c>
      <c r="R209" s="85">
        <f t="shared" si="164"/>
        <v>0</v>
      </c>
      <c r="U209" s="86">
        <f t="shared" si="154"/>
        <v>0</v>
      </c>
      <c r="V209" s="86">
        <f t="shared" si="155"/>
        <v>0</v>
      </c>
      <c r="W209" s="86">
        <f t="shared" si="156"/>
        <v>0</v>
      </c>
      <c r="X209" s="84">
        <f t="shared" si="165"/>
        <v>0</v>
      </c>
      <c r="Y209" s="86">
        <v>13565</v>
      </c>
      <c r="Z209" s="9">
        <v>10000</v>
      </c>
      <c r="AA209" s="87">
        <f t="shared" si="166"/>
        <v>23565</v>
      </c>
      <c r="AB209" s="88">
        <f t="shared" si="159"/>
        <v>-1.9637499999999999E-2</v>
      </c>
      <c r="AC209" s="88" t="e">
        <f t="shared" si="167"/>
        <v>#VALUE!</v>
      </c>
      <c r="AD209" s="89"/>
      <c r="AE209" s="90">
        <f t="shared" si="168"/>
        <v>1963.75</v>
      </c>
      <c r="AF209" s="90">
        <f t="shared" si="169"/>
        <v>-1963.75</v>
      </c>
    </row>
    <row r="210" spans="1:32" s="9" customFormat="1" x14ac:dyDescent="0.25">
      <c r="C210" s="9" t="s">
        <v>534</v>
      </c>
      <c r="D210" s="84">
        <v>1700000</v>
      </c>
      <c r="E210" s="118"/>
      <c r="F210" s="118"/>
      <c r="G210" s="119"/>
      <c r="L210" s="9">
        <v>1</v>
      </c>
      <c r="N210" s="84">
        <f t="shared" si="163"/>
        <v>0</v>
      </c>
      <c r="O210" s="9">
        <v>2</v>
      </c>
      <c r="R210" s="85">
        <f t="shared" si="164"/>
        <v>0</v>
      </c>
      <c r="U210" s="86">
        <f t="shared" si="154"/>
        <v>0</v>
      </c>
      <c r="V210" s="86">
        <f t="shared" si="155"/>
        <v>0</v>
      </c>
      <c r="W210" s="86">
        <f t="shared" si="156"/>
        <v>0</v>
      </c>
      <c r="X210" s="84">
        <f t="shared" si="165"/>
        <v>0</v>
      </c>
      <c r="Y210" s="86">
        <v>7000</v>
      </c>
      <c r="AA210" s="87">
        <f t="shared" si="166"/>
        <v>7000</v>
      </c>
      <c r="AB210" s="88">
        <f t="shared" si="159"/>
        <v>-4.1176470588235297E-3</v>
      </c>
      <c r="AC210" s="88" t="e">
        <f t="shared" si="167"/>
        <v>#DIV/0!</v>
      </c>
      <c r="AD210" s="89"/>
      <c r="AE210" s="90">
        <f t="shared" si="168"/>
        <v>583.33333333333337</v>
      </c>
      <c r="AF210" s="90">
        <f t="shared" si="169"/>
        <v>-583.33333333333337</v>
      </c>
    </row>
    <row r="211" spans="1:32" s="9" customFormat="1" x14ac:dyDescent="0.25">
      <c r="B211" s="9" t="s">
        <v>77</v>
      </c>
      <c r="C211" s="9" t="s">
        <v>535</v>
      </c>
      <c r="D211" s="84">
        <v>1500000</v>
      </c>
      <c r="E211" s="118" t="s">
        <v>536</v>
      </c>
      <c r="F211" s="118" t="s">
        <v>537</v>
      </c>
      <c r="G211" s="119">
        <v>44440</v>
      </c>
      <c r="H211" s="9" t="s">
        <v>538</v>
      </c>
      <c r="J211" s="9">
        <f>20*100</f>
        <v>2000</v>
      </c>
      <c r="K211" s="9">
        <f>3382</f>
        <v>3382</v>
      </c>
      <c r="L211" s="9">
        <v>0</v>
      </c>
      <c r="N211" s="84">
        <f t="shared" si="163"/>
        <v>0</v>
      </c>
      <c r="O211" s="9">
        <v>3</v>
      </c>
      <c r="P211" s="9">
        <v>9</v>
      </c>
      <c r="R211" s="85">
        <f t="shared" si="164"/>
        <v>0</v>
      </c>
      <c r="U211" s="86">
        <f t="shared" si="154"/>
        <v>0</v>
      </c>
      <c r="V211" s="86">
        <f t="shared" si="155"/>
        <v>0</v>
      </c>
      <c r="W211" s="86">
        <f t="shared" si="156"/>
        <v>0</v>
      </c>
      <c r="X211" s="84">
        <f t="shared" si="165"/>
        <v>0</v>
      </c>
      <c r="Y211" s="86">
        <v>5070</v>
      </c>
      <c r="Z211" s="9">
        <v>10000</v>
      </c>
      <c r="AA211" s="87">
        <f t="shared" si="166"/>
        <v>15070</v>
      </c>
      <c r="AB211" s="88">
        <f t="shared" si="159"/>
        <v>-1.0046666666666667E-2</v>
      </c>
      <c r="AC211" s="88" t="e">
        <f t="shared" si="167"/>
        <v>#VALUE!</v>
      </c>
      <c r="AD211" s="89"/>
      <c r="AE211" s="90">
        <f t="shared" si="168"/>
        <v>1255.8333333333333</v>
      </c>
      <c r="AF211" s="90">
        <f t="shared" si="169"/>
        <v>-1255.8333333333333</v>
      </c>
    </row>
    <row r="212" spans="1:32" s="9" customFormat="1" x14ac:dyDescent="0.25">
      <c r="C212" s="9" t="s">
        <v>539</v>
      </c>
      <c r="D212" s="84">
        <v>1450000</v>
      </c>
      <c r="E212" s="118" t="s">
        <v>540</v>
      </c>
      <c r="F212" s="118"/>
      <c r="G212" s="119"/>
      <c r="H212" s="9" t="s">
        <v>541</v>
      </c>
      <c r="J212" s="9" t="s">
        <v>542</v>
      </c>
      <c r="K212" s="9">
        <v>5100</v>
      </c>
      <c r="N212" s="84">
        <f t="shared" si="163"/>
        <v>0</v>
      </c>
      <c r="O212" s="9">
        <v>6</v>
      </c>
      <c r="P212" s="9">
        <v>12</v>
      </c>
      <c r="R212" s="85">
        <f t="shared" si="164"/>
        <v>0</v>
      </c>
      <c r="U212" s="86">
        <f t="shared" si="154"/>
        <v>0</v>
      </c>
      <c r="V212" s="86">
        <f t="shared" si="155"/>
        <v>0</v>
      </c>
      <c r="W212" s="86">
        <f t="shared" si="156"/>
        <v>0</v>
      </c>
      <c r="X212" s="84">
        <f t="shared" si="165"/>
        <v>0</v>
      </c>
      <c r="Y212" s="86"/>
      <c r="AA212" s="87">
        <f t="shared" si="166"/>
        <v>0</v>
      </c>
      <c r="AB212" s="88">
        <f t="shared" si="159"/>
        <v>0</v>
      </c>
      <c r="AC212" s="88" t="e">
        <f t="shared" si="167"/>
        <v>#VALUE!</v>
      </c>
      <c r="AD212" s="89"/>
      <c r="AE212" s="90">
        <f t="shared" si="168"/>
        <v>0</v>
      </c>
      <c r="AF212" s="90">
        <f t="shared" si="169"/>
        <v>0</v>
      </c>
    </row>
    <row r="213" spans="1:32" s="9" customFormat="1" x14ac:dyDescent="0.25">
      <c r="C213" s="9" t="s">
        <v>245</v>
      </c>
      <c r="D213" s="84">
        <v>1300000</v>
      </c>
      <c r="E213" s="118" t="s">
        <v>217</v>
      </c>
      <c r="F213" s="118"/>
      <c r="G213" s="119">
        <v>44593</v>
      </c>
      <c r="H213" s="9" t="s">
        <v>543</v>
      </c>
      <c r="J213" s="9" t="s">
        <v>230</v>
      </c>
      <c r="N213" s="84">
        <f>M213*12</f>
        <v>0</v>
      </c>
      <c r="O213" s="9">
        <v>2</v>
      </c>
      <c r="P213" s="9">
        <v>5</v>
      </c>
      <c r="R213" s="85">
        <f>Q213*12</f>
        <v>0</v>
      </c>
      <c r="U213" s="86">
        <f t="shared" si="154"/>
        <v>0</v>
      </c>
      <c r="V213" s="86">
        <f t="shared" si="155"/>
        <v>0</v>
      </c>
      <c r="W213" s="86">
        <f t="shared" si="156"/>
        <v>0</v>
      </c>
      <c r="X213" s="84">
        <f>W213*12</f>
        <v>0</v>
      </c>
      <c r="Y213" s="86">
        <v>4255</v>
      </c>
      <c r="Z213" s="9">
        <v>10000</v>
      </c>
      <c r="AA213" s="87">
        <f>Y213+Z213</f>
        <v>14255</v>
      </c>
      <c r="AB213" s="88">
        <f>(V213-AA213+(S213*12))/D213</f>
        <v>-1.0965384615384615E-2</v>
      </c>
      <c r="AC213" s="88" t="e">
        <f>(X213-AA213)/E213</f>
        <v>#VALUE!</v>
      </c>
      <c r="AD213" s="89"/>
      <c r="AE213" s="90">
        <f>AA213/12</f>
        <v>1187.9166666666667</v>
      </c>
      <c r="AF213" s="90">
        <f>W213-AD213-AE213</f>
        <v>-1187.9166666666667</v>
      </c>
    </row>
    <row r="215" spans="1:32" s="9" customFormat="1" x14ac:dyDescent="0.25">
      <c r="C215" s="9" t="s">
        <v>544</v>
      </c>
      <c r="D215" s="84">
        <v>1800000</v>
      </c>
      <c r="E215" s="118">
        <v>1675000</v>
      </c>
      <c r="F215" s="118"/>
      <c r="G215" s="119">
        <v>44599</v>
      </c>
      <c r="H215" s="9" t="s">
        <v>545</v>
      </c>
      <c r="J215" s="9">
        <v>2500</v>
      </c>
      <c r="K215" s="9">
        <v>2310</v>
      </c>
      <c r="N215" s="84">
        <f>M215*12</f>
        <v>0</v>
      </c>
      <c r="O215" s="9">
        <v>3</v>
      </c>
      <c r="P215" s="9">
        <v>5</v>
      </c>
      <c r="Q215" s="9">
        <f>4200+2100+2250</f>
        <v>8550</v>
      </c>
      <c r="R215" s="85">
        <f>Q215*12</f>
        <v>102600</v>
      </c>
      <c r="U215" s="86">
        <f t="shared" si="154"/>
        <v>0</v>
      </c>
      <c r="V215" s="86">
        <f t="shared" si="155"/>
        <v>102600</v>
      </c>
      <c r="W215" s="86">
        <f t="shared" si="156"/>
        <v>8550</v>
      </c>
      <c r="X215" s="84">
        <f>W215*12</f>
        <v>102600</v>
      </c>
      <c r="Y215" s="86">
        <v>4741</v>
      </c>
      <c r="Z215" s="9">
        <v>10000</v>
      </c>
      <c r="AA215" s="87">
        <f>Y215+Z215</f>
        <v>14741</v>
      </c>
      <c r="AB215" s="88">
        <f>(V215-AA215+(S215*12))/D215</f>
        <v>4.8810555555555558E-2</v>
      </c>
      <c r="AC215" s="88">
        <f>(X215-AA215)/E215</f>
        <v>5.2453134328358207E-2</v>
      </c>
      <c r="AD215" s="89">
        <v>6445</v>
      </c>
      <c r="AE215" s="90">
        <f>AA215/12</f>
        <v>1228.4166666666667</v>
      </c>
      <c r="AF215" s="90">
        <f>W215-AD215-AE215</f>
        <v>876.58333333333326</v>
      </c>
    </row>
    <row r="216" spans="1:32" s="9" customFormat="1" x14ac:dyDescent="0.25">
      <c r="C216" s="9" t="s">
        <v>546</v>
      </c>
      <c r="D216" s="84">
        <v>1300000</v>
      </c>
      <c r="E216" s="118" t="s">
        <v>547</v>
      </c>
      <c r="F216" s="118"/>
      <c r="G216" s="119">
        <v>44571</v>
      </c>
      <c r="H216" s="9" t="s">
        <v>548</v>
      </c>
      <c r="J216" s="9">
        <v>2000</v>
      </c>
      <c r="K216" s="9">
        <v>2766</v>
      </c>
      <c r="N216" s="84">
        <f>M216*12</f>
        <v>0</v>
      </c>
      <c r="O216" s="9">
        <v>2</v>
      </c>
      <c r="P216" s="9">
        <v>5</v>
      </c>
      <c r="R216" s="85">
        <f>Q216*12</f>
        <v>0</v>
      </c>
      <c r="S216" s="9">
        <v>1</v>
      </c>
      <c r="U216" s="86">
        <f t="shared" si="154"/>
        <v>0</v>
      </c>
      <c r="V216" s="86">
        <f t="shared" si="155"/>
        <v>0</v>
      </c>
      <c r="W216" s="86">
        <f t="shared" si="156"/>
        <v>0</v>
      </c>
      <c r="X216" s="84">
        <f>W216*12</f>
        <v>0</v>
      </c>
      <c r="Y216" s="86">
        <v>5833</v>
      </c>
      <c r="Z216" s="9">
        <v>10000</v>
      </c>
      <c r="AA216" s="87">
        <f>Y216+Z216</f>
        <v>15833</v>
      </c>
      <c r="AB216" s="88">
        <f>(V216-AA216+(S216*12))/D216</f>
        <v>-1.217E-2</v>
      </c>
      <c r="AC216" s="88" t="e">
        <f>(X216-AA216)/E216</f>
        <v>#VALUE!</v>
      </c>
      <c r="AD216" s="89"/>
      <c r="AE216" s="90">
        <f>AA216/12</f>
        <v>1319.4166666666667</v>
      </c>
      <c r="AF216" s="90">
        <f>W216-AD216-AE216</f>
        <v>-1319.4166666666667</v>
      </c>
    </row>
    <row r="217" spans="1:32" s="9" customFormat="1" x14ac:dyDescent="0.25">
      <c r="C217" s="9" t="s">
        <v>549</v>
      </c>
      <c r="D217" s="84">
        <v>1350000</v>
      </c>
      <c r="E217" s="118" t="s">
        <v>547</v>
      </c>
      <c r="F217" s="118" t="s">
        <v>550</v>
      </c>
      <c r="G217" s="119">
        <v>44545</v>
      </c>
      <c r="H217" s="9" t="s">
        <v>551</v>
      </c>
      <c r="J217" s="9">
        <v>2500</v>
      </c>
      <c r="K217" s="9">
        <v>2200</v>
      </c>
      <c r="N217" s="84">
        <f>M217*12</f>
        <v>0</v>
      </c>
      <c r="O217" s="9">
        <v>2</v>
      </c>
      <c r="P217" s="9">
        <v>7</v>
      </c>
      <c r="Q217" s="9">
        <v>6000</v>
      </c>
      <c r="R217" s="85">
        <f>Q217*12</f>
        <v>72000</v>
      </c>
      <c r="U217" s="86">
        <f t="shared" si="154"/>
        <v>0</v>
      </c>
      <c r="V217" s="86">
        <f t="shared" si="155"/>
        <v>72000</v>
      </c>
      <c r="W217" s="86">
        <f t="shared" si="156"/>
        <v>6000</v>
      </c>
      <c r="X217" s="84">
        <f>W217*12</f>
        <v>72000</v>
      </c>
      <c r="Y217" s="86">
        <v>2160</v>
      </c>
      <c r="AA217" s="87">
        <f>Y217+Z217</f>
        <v>2160</v>
      </c>
      <c r="AB217" s="88">
        <f>(V217-AA217+(S217*12))/D217</f>
        <v>5.1733333333333333E-2</v>
      </c>
      <c r="AC217" s="88" t="e">
        <f>(X217-AA217)/E217</f>
        <v>#VALUE!</v>
      </c>
      <c r="AD217" s="89"/>
      <c r="AE217" s="90">
        <f>AA217/12</f>
        <v>180</v>
      </c>
      <c r="AF217" s="90">
        <f>W217-AD217-AE217</f>
        <v>5820</v>
      </c>
    </row>
    <row r="218" spans="1:32" s="9" customFormat="1" x14ac:dyDescent="0.25">
      <c r="C218" s="9" t="s">
        <v>552</v>
      </c>
      <c r="D218" s="84">
        <v>1300000</v>
      </c>
      <c r="E218" s="118" t="s">
        <v>553</v>
      </c>
      <c r="F218" s="118"/>
      <c r="G218" s="119">
        <v>44593</v>
      </c>
      <c r="H218" s="9" t="s">
        <v>554</v>
      </c>
      <c r="K218" s="9" t="s">
        <v>555</v>
      </c>
      <c r="N218" s="84">
        <f t="shared" ref="N218:N232" si="170">M218*12</f>
        <v>0</v>
      </c>
      <c r="O218" s="9">
        <v>2</v>
      </c>
      <c r="P218" s="9">
        <v>5</v>
      </c>
      <c r="R218" s="85">
        <f t="shared" ref="R218:R232" si="171">Q218*12</f>
        <v>0</v>
      </c>
      <c r="U218" s="86">
        <f t="shared" si="154"/>
        <v>0</v>
      </c>
      <c r="V218" s="86">
        <f t="shared" si="155"/>
        <v>0</v>
      </c>
      <c r="W218" s="86">
        <f t="shared" si="156"/>
        <v>0</v>
      </c>
      <c r="X218" s="84">
        <f t="shared" ref="X218:X232" si="172">W218*12</f>
        <v>0</v>
      </c>
      <c r="Y218" s="86">
        <v>1971</v>
      </c>
      <c r="AA218" s="87">
        <f t="shared" ref="AA218:AA232" si="173">Y218+Z218</f>
        <v>1971</v>
      </c>
      <c r="AB218" s="88">
        <f t="shared" ref="AB218:AB240" si="174">(V218-AA218+(S218*12))/D218</f>
        <v>-1.5161538461538461E-3</v>
      </c>
      <c r="AC218" s="88" t="e">
        <f t="shared" ref="AC218:AC232" si="175">(X218-AA218)/E218</f>
        <v>#VALUE!</v>
      </c>
      <c r="AD218" s="89"/>
      <c r="AE218" s="90">
        <f t="shared" ref="AE218:AE225" si="176">AA218/12</f>
        <v>164.25</v>
      </c>
      <c r="AF218" s="90">
        <f t="shared" ref="AF218:AF232" si="177">W218-AD218-AE218</f>
        <v>-164.25</v>
      </c>
    </row>
    <row r="219" spans="1:32" s="9" customFormat="1" x14ac:dyDescent="0.25">
      <c r="C219" s="9" t="s">
        <v>556</v>
      </c>
      <c r="D219" s="84">
        <v>1050000</v>
      </c>
      <c r="E219" s="118" t="s">
        <v>557</v>
      </c>
      <c r="F219" s="118" t="s">
        <v>217</v>
      </c>
      <c r="G219" s="119">
        <v>44581</v>
      </c>
      <c r="H219" s="9" t="s">
        <v>558</v>
      </c>
      <c r="J219" s="9">
        <v>2000</v>
      </c>
      <c r="K219" s="9">
        <v>2700</v>
      </c>
      <c r="N219" s="84">
        <f t="shared" si="170"/>
        <v>0</v>
      </c>
      <c r="O219" s="9" t="s">
        <v>559</v>
      </c>
      <c r="R219" s="85">
        <f t="shared" si="171"/>
        <v>0</v>
      </c>
      <c r="U219" s="86">
        <f t="shared" si="154"/>
        <v>0</v>
      </c>
      <c r="V219" s="86">
        <f t="shared" si="155"/>
        <v>0</v>
      </c>
      <c r="W219" s="86">
        <f t="shared" si="156"/>
        <v>0</v>
      </c>
      <c r="X219" s="84">
        <f t="shared" si="172"/>
        <v>0</v>
      </c>
      <c r="Y219" s="86">
        <v>1871</v>
      </c>
      <c r="AA219" s="87">
        <f t="shared" si="173"/>
        <v>1871</v>
      </c>
      <c r="AB219" s="88">
        <f t="shared" si="174"/>
        <v>-1.7819047619047619E-3</v>
      </c>
      <c r="AC219" s="88" t="e">
        <f t="shared" si="175"/>
        <v>#VALUE!</v>
      </c>
      <c r="AD219" s="89"/>
      <c r="AE219" s="90">
        <f t="shared" si="176"/>
        <v>155.91666666666666</v>
      </c>
      <c r="AF219" s="90">
        <f t="shared" si="177"/>
        <v>-155.91666666666666</v>
      </c>
    </row>
    <row r="220" spans="1:32" s="9" customFormat="1" x14ac:dyDescent="0.25">
      <c r="C220" s="9" t="s">
        <v>560</v>
      </c>
      <c r="D220" s="84">
        <v>1300000</v>
      </c>
      <c r="E220" s="118" t="s">
        <v>561</v>
      </c>
      <c r="F220" s="118"/>
      <c r="G220" s="119">
        <v>44582</v>
      </c>
      <c r="H220" s="9" t="s">
        <v>562</v>
      </c>
      <c r="I220" s="9" t="s">
        <v>563</v>
      </c>
      <c r="N220" s="84">
        <f t="shared" si="170"/>
        <v>0</v>
      </c>
      <c r="R220" s="85">
        <f t="shared" si="171"/>
        <v>0</v>
      </c>
      <c r="U220" s="86">
        <f t="shared" si="154"/>
        <v>0</v>
      </c>
      <c r="V220" s="86">
        <f t="shared" si="155"/>
        <v>0</v>
      </c>
      <c r="W220" s="86">
        <f t="shared" si="156"/>
        <v>0</v>
      </c>
      <c r="X220" s="84">
        <f t="shared" si="172"/>
        <v>0</v>
      </c>
      <c r="Y220" s="86">
        <v>999</v>
      </c>
      <c r="AA220" s="87">
        <f t="shared" si="173"/>
        <v>999</v>
      </c>
      <c r="AB220" s="88">
        <f t="shared" si="174"/>
        <v>-7.684615384615385E-4</v>
      </c>
      <c r="AC220" s="88" t="e">
        <f t="shared" si="175"/>
        <v>#VALUE!</v>
      </c>
      <c r="AD220" s="89"/>
      <c r="AE220" s="90">
        <f t="shared" si="176"/>
        <v>83.25</v>
      </c>
      <c r="AF220" s="90">
        <f t="shared" si="177"/>
        <v>-83.25</v>
      </c>
    </row>
    <row r="221" spans="1:32" s="9" customFormat="1" x14ac:dyDescent="0.25">
      <c r="C221" s="9" t="s">
        <v>564</v>
      </c>
      <c r="D221" s="84">
        <v>1350000</v>
      </c>
      <c r="E221" s="118" t="s">
        <v>547</v>
      </c>
      <c r="F221" s="118"/>
      <c r="G221" s="119">
        <v>44440</v>
      </c>
      <c r="H221" s="9" t="s">
        <v>565</v>
      </c>
      <c r="N221" s="84">
        <f t="shared" si="170"/>
        <v>0</v>
      </c>
      <c r="O221" s="9">
        <v>3</v>
      </c>
      <c r="P221" s="9">
        <v>5</v>
      </c>
      <c r="R221" s="85">
        <f t="shared" si="171"/>
        <v>0</v>
      </c>
      <c r="U221" s="86">
        <f t="shared" si="154"/>
        <v>0</v>
      </c>
      <c r="V221" s="86">
        <f t="shared" si="155"/>
        <v>0</v>
      </c>
      <c r="W221" s="86">
        <f t="shared" si="156"/>
        <v>0</v>
      </c>
      <c r="X221" s="84">
        <f t="shared" si="172"/>
        <v>0</v>
      </c>
      <c r="Y221" s="86" t="s">
        <v>566</v>
      </c>
      <c r="AA221" s="87" t="e">
        <f t="shared" si="173"/>
        <v>#VALUE!</v>
      </c>
      <c r="AB221" s="88" t="e">
        <f t="shared" si="174"/>
        <v>#VALUE!</v>
      </c>
      <c r="AC221" s="88" t="e">
        <f t="shared" si="175"/>
        <v>#VALUE!</v>
      </c>
      <c r="AD221" s="89"/>
      <c r="AE221" s="90" t="e">
        <f t="shared" si="176"/>
        <v>#VALUE!</v>
      </c>
      <c r="AF221" s="90" t="e">
        <f t="shared" si="177"/>
        <v>#VALUE!</v>
      </c>
    </row>
    <row r="222" spans="1:32" s="9" customFormat="1" x14ac:dyDescent="0.25">
      <c r="C222" s="9" t="s">
        <v>567</v>
      </c>
      <c r="D222" s="84">
        <v>1800000</v>
      </c>
      <c r="E222" s="118" t="s">
        <v>568</v>
      </c>
      <c r="F222" s="118" t="s">
        <v>569</v>
      </c>
      <c r="G222" s="119"/>
      <c r="H222" s="9" t="s">
        <v>570</v>
      </c>
      <c r="J222" s="9" t="s">
        <v>571</v>
      </c>
      <c r="K222" s="9">
        <f>20*30*3</f>
        <v>1800</v>
      </c>
      <c r="N222" s="84">
        <f t="shared" si="170"/>
        <v>0</v>
      </c>
      <c r="Q222" s="9">
        <f>1850+3250+1160</f>
        <v>6260</v>
      </c>
      <c r="R222" s="85">
        <f t="shared" si="171"/>
        <v>75120</v>
      </c>
      <c r="U222" s="86">
        <f t="shared" si="154"/>
        <v>0</v>
      </c>
      <c r="V222" s="86">
        <f t="shared" si="155"/>
        <v>75120</v>
      </c>
      <c r="W222" s="86">
        <f t="shared" si="156"/>
        <v>6260</v>
      </c>
      <c r="X222" s="84">
        <f t="shared" si="172"/>
        <v>75120</v>
      </c>
      <c r="Y222" s="86">
        <v>4705</v>
      </c>
      <c r="AA222" s="87">
        <f t="shared" si="173"/>
        <v>4705</v>
      </c>
      <c r="AB222" s="88">
        <f t="shared" si="174"/>
        <v>3.9119444444444443E-2</v>
      </c>
      <c r="AC222" s="88" t="e">
        <f t="shared" si="175"/>
        <v>#VALUE!</v>
      </c>
      <c r="AD222" s="89">
        <v>5490</v>
      </c>
      <c r="AE222" s="90">
        <f t="shared" si="176"/>
        <v>392.08333333333331</v>
      </c>
      <c r="AF222" s="90">
        <f t="shared" si="177"/>
        <v>377.91666666666669</v>
      </c>
    </row>
    <row r="223" spans="1:32" s="9" customFormat="1" x14ac:dyDescent="0.25">
      <c r="A223" s="9" t="s">
        <v>76</v>
      </c>
      <c r="B223" s="9" t="s">
        <v>83</v>
      </c>
      <c r="C223" s="9" t="s">
        <v>572</v>
      </c>
      <c r="D223" s="84">
        <v>1425000</v>
      </c>
      <c r="E223" s="118" t="s">
        <v>568</v>
      </c>
      <c r="F223" s="118"/>
      <c r="G223" s="119" t="s">
        <v>573</v>
      </c>
      <c r="H223" s="9" t="s">
        <v>574</v>
      </c>
      <c r="J223" s="9">
        <v>1307</v>
      </c>
      <c r="K223" s="9">
        <v>2100</v>
      </c>
      <c r="N223" s="84">
        <f t="shared" si="170"/>
        <v>0</v>
      </c>
      <c r="O223" s="9">
        <v>4</v>
      </c>
      <c r="Q223" s="9">
        <f>1250+1500+2000</f>
        <v>4750</v>
      </c>
      <c r="R223" s="85">
        <f t="shared" si="171"/>
        <v>57000</v>
      </c>
      <c r="U223" s="87">
        <f t="shared" si="154"/>
        <v>0</v>
      </c>
      <c r="V223" s="87">
        <f t="shared" si="155"/>
        <v>57000</v>
      </c>
      <c r="W223" s="87">
        <f t="shared" si="156"/>
        <v>4750</v>
      </c>
      <c r="X223" s="84">
        <f t="shared" si="172"/>
        <v>57000</v>
      </c>
      <c r="Y223" s="87"/>
      <c r="Z223" s="84"/>
      <c r="AA223" s="87">
        <f t="shared" si="173"/>
        <v>0</v>
      </c>
      <c r="AB223" s="88">
        <f t="shared" si="174"/>
        <v>0.04</v>
      </c>
      <c r="AC223" s="88" t="e">
        <f t="shared" si="175"/>
        <v>#VALUE!</v>
      </c>
      <c r="AD223" s="89"/>
      <c r="AE223" s="90">
        <f t="shared" si="176"/>
        <v>0</v>
      </c>
      <c r="AF223" s="90">
        <f t="shared" si="177"/>
        <v>4750</v>
      </c>
    </row>
    <row r="224" spans="1:32" s="9" customFormat="1" x14ac:dyDescent="0.25">
      <c r="C224" s="9" t="s">
        <v>575</v>
      </c>
      <c r="D224" s="84"/>
      <c r="E224" s="118"/>
      <c r="F224" s="118"/>
      <c r="G224" s="119"/>
      <c r="N224" s="84">
        <f t="shared" si="170"/>
        <v>0</v>
      </c>
      <c r="R224" s="85">
        <f t="shared" si="171"/>
        <v>0</v>
      </c>
      <c r="U224" s="86">
        <f t="shared" si="154"/>
        <v>0</v>
      </c>
      <c r="V224" s="86">
        <f t="shared" si="155"/>
        <v>0</v>
      </c>
      <c r="W224" s="86">
        <f t="shared" si="156"/>
        <v>0</v>
      </c>
      <c r="X224" s="84">
        <f t="shared" si="172"/>
        <v>0</v>
      </c>
      <c r="Y224" s="86"/>
      <c r="AA224" s="87">
        <f t="shared" si="173"/>
        <v>0</v>
      </c>
      <c r="AB224" s="88" t="e">
        <f t="shared" si="174"/>
        <v>#DIV/0!</v>
      </c>
      <c r="AC224" s="88" t="e">
        <f t="shared" si="175"/>
        <v>#DIV/0!</v>
      </c>
      <c r="AD224" s="89"/>
      <c r="AE224" s="90">
        <f t="shared" si="176"/>
        <v>0</v>
      </c>
      <c r="AF224" s="90">
        <f t="shared" si="177"/>
        <v>0</v>
      </c>
    </row>
    <row r="225" spans="1:32" s="9" customFormat="1" x14ac:dyDescent="0.25">
      <c r="B225" s="9" t="s">
        <v>77</v>
      </c>
      <c r="C225" s="9" t="s">
        <v>576</v>
      </c>
      <c r="D225" s="84">
        <v>1200000</v>
      </c>
      <c r="E225" s="118"/>
      <c r="F225" s="118" t="s">
        <v>577</v>
      </c>
      <c r="G225" s="119" t="s">
        <v>578</v>
      </c>
      <c r="H225" s="9" t="s">
        <v>579</v>
      </c>
      <c r="J225" s="9">
        <f>20.5*95</f>
        <v>1947.5</v>
      </c>
      <c r="N225" s="84">
        <f t="shared" si="170"/>
        <v>0</v>
      </c>
      <c r="O225" s="9">
        <v>2</v>
      </c>
      <c r="P225" s="9">
        <v>5</v>
      </c>
      <c r="R225" s="85">
        <f t="shared" si="171"/>
        <v>0</v>
      </c>
      <c r="U225" s="86">
        <f t="shared" si="154"/>
        <v>0</v>
      </c>
      <c r="V225" s="86">
        <f t="shared" si="155"/>
        <v>0</v>
      </c>
      <c r="W225" s="86">
        <f t="shared" si="156"/>
        <v>0</v>
      </c>
      <c r="X225" s="84">
        <f t="shared" si="172"/>
        <v>0</v>
      </c>
      <c r="Y225" s="86">
        <v>609</v>
      </c>
      <c r="Z225" s="9">
        <v>10000</v>
      </c>
      <c r="AA225" s="87">
        <f t="shared" si="173"/>
        <v>10609</v>
      </c>
      <c r="AB225" s="88">
        <f t="shared" si="174"/>
        <v>-8.8408333333333325E-3</v>
      </c>
      <c r="AC225" s="88" t="e">
        <f t="shared" si="175"/>
        <v>#DIV/0!</v>
      </c>
      <c r="AD225" s="89"/>
      <c r="AE225" s="90">
        <f t="shared" si="176"/>
        <v>884.08333333333337</v>
      </c>
      <c r="AF225" s="90">
        <f t="shared" si="177"/>
        <v>-884.08333333333337</v>
      </c>
    </row>
    <row r="226" spans="1:32" s="9" customFormat="1" x14ac:dyDescent="0.25">
      <c r="B226" s="9" t="s">
        <v>292</v>
      </c>
      <c r="C226" s="9" t="s">
        <v>580</v>
      </c>
      <c r="D226" s="84">
        <v>1595000</v>
      </c>
      <c r="E226" s="118"/>
      <c r="F226" s="118"/>
      <c r="G226" s="119"/>
      <c r="K226" s="9">
        <v>3264</v>
      </c>
      <c r="L226" s="9">
        <v>2</v>
      </c>
      <c r="N226" s="84">
        <f t="shared" si="170"/>
        <v>0</v>
      </c>
      <c r="O226" s="9">
        <v>2</v>
      </c>
      <c r="R226" s="85">
        <f t="shared" si="171"/>
        <v>0</v>
      </c>
      <c r="U226" s="86">
        <f t="shared" si="154"/>
        <v>0</v>
      </c>
      <c r="V226" s="86">
        <f t="shared" si="155"/>
        <v>0</v>
      </c>
      <c r="W226" s="86">
        <f t="shared" si="156"/>
        <v>0</v>
      </c>
      <c r="X226" s="84">
        <f t="shared" si="172"/>
        <v>0</v>
      </c>
      <c r="Y226" s="86"/>
      <c r="AA226" s="87">
        <f t="shared" si="173"/>
        <v>0</v>
      </c>
      <c r="AB226" s="88">
        <f t="shared" si="174"/>
        <v>0</v>
      </c>
      <c r="AC226" s="88" t="e">
        <f t="shared" si="175"/>
        <v>#DIV/0!</v>
      </c>
      <c r="AD226" s="89"/>
      <c r="AE226" s="90">
        <f>AA226/12</f>
        <v>0</v>
      </c>
      <c r="AF226" s="90">
        <f t="shared" si="177"/>
        <v>0</v>
      </c>
    </row>
    <row r="227" spans="1:32" s="9" customFormat="1" x14ac:dyDescent="0.25">
      <c r="A227" s="119" t="s">
        <v>76</v>
      </c>
      <c r="B227" s="9" t="s">
        <v>110</v>
      </c>
      <c r="C227" s="9" t="s">
        <v>581</v>
      </c>
      <c r="D227" s="84">
        <v>1575000</v>
      </c>
      <c r="E227" s="118">
        <v>1400000</v>
      </c>
      <c r="F227" s="118" t="s">
        <v>582</v>
      </c>
      <c r="G227" s="119" t="s">
        <v>583</v>
      </c>
      <c r="H227" s="9" t="s">
        <v>584</v>
      </c>
      <c r="I227" s="9" t="s">
        <v>585</v>
      </c>
      <c r="J227" s="9">
        <v>1667</v>
      </c>
      <c r="K227" s="9">
        <v>2001</v>
      </c>
      <c r="L227" s="9">
        <v>0</v>
      </c>
      <c r="N227" s="84">
        <f t="shared" si="170"/>
        <v>0</v>
      </c>
      <c r="O227" s="9">
        <v>2</v>
      </c>
      <c r="P227" s="9">
        <v>11</v>
      </c>
      <c r="Q227" s="84">
        <v>7100</v>
      </c>
      <c r="R227" s="85">
        <f t="shared" si="171"/>
        <v>85200</v>
      </c>
      <c r="U227" s="87">
        <f t="shared" si="154"/>
        <v>0</v>
      </c>
      <c r="V227" s="87">
        <f t="shared" si="155"/>
        <v>85200</v>
      </c>
      <c r="W227" s="87">
        <f t="shared" si="156"/>
        <v>7100</v>
      </c>
      <c r="X227" s="84">
        <f t="shared" si="172"/>
        <v>85200</v>
      </c>
      <c r="Y227" s="87">
        <v>5486</v>
      </c>
      <c r="Z227" s="84">
        <v>10000</v>
      </c>
      <c r="AA227" s="87">
        <f t="shared" si="173"/>
        <v>15486</v>
      </c>
      <c r="AB227" s="12">
        <f t="shared" si="174"/>
        <v>4.4262857142857145E-2</v>
      </c>
      <c r="AC227" s="88">
        <f t="shared" si="175"/>
        <v>4.9795714285714283E-2</v>
      </c>
      <c r="AD227" s="89">
        <v>4678</v>
      </c>
      <c r="AE227" s="90">
        <f>AA227/12</f>
        <v>1290.5</v>
      </c>
      <c r="AF227" s="90">
        <f t="shared" si="177"/>
        <v>1131.5</v>
      </c>
    </row>
    <row r="228" spans="1:32" s="9" customFormat="1" x14ac:dyDescent="0.25">
      <c r="B228" s="9" t="s">
        <v>77</v>
      </c>
      <c r="C228" s="9" t="s">
        <v>586</v>
      </c>
      <c r="D228" s="84">
        <v>1500000</v>
      </c>
      <c r="E228" s="118">
        <v>1300000</v>
      </c>
      <c r="F228" s="118" t="s">
        <v>587</v>
      </c>
      <c r="G228" s="119"/>
      <c r="H228" s="9" t="s">
        <v>588</v>
      </c>
      <c r="L228" s="9">
        <v>1</v>
      </c>
      <c r="M228" s="9">
        <v>3500</v>
      </c>
      <c r="N228" s="84">
        <f t="shared" si="170"/>
        <v>42000</v>
      </c>
      <c r="O228" s="9">
        <v>2</v>
      </c>
      <c r="Q228" s="9">
        <v>4000</v>
      </c>
      <c r="R228" s="85">
        <f t="shared" si="171"/>
        <v>48000</v>
      </c>
      <c r="U228" s="83">
        <f t="shared" si="154"/>
        <v>0</v>
      </c>
      <c r="V228" s="83">
        <f t="shared" si="155"/>
        <v>90000</v>
      </c>
      <c r="W228" s="83">
        <f t="shared" si="156"/>
        <v>7500</v>
      </c>
      <c r="X228" s="84">
        <f t="shared" si="172"/>
        <v>90000</v>
      </c>
      <c r="Y228" s="83">
        <v>11000</v>
      </c>
      <c r="Z228" s="9">
        <v>10000</v>
      </c>
      <c r="AA228" s="87">
        <f t="shared" si="173"/>
        <v>21000</v>
      </c>
      <c r="AB228" s="12">
        <f t="shared" si="174"/>
        <v>4.5999999999999999E-2</v>
      </c>
      <c r="AC228" s="88">
        <f t="shared" si="175"/>
        <v>5.3076923076923077E-2</v>
      </c>
      <c r="AD228" s="89"/>
      <c r="AE228" s="90">
        <f>AA228/12</f>
        <v>1750</v>
      </c>
      <c r="AF228" s="90">
        <f t="shared" si="177"/>
        <v>5750</v>
      </c>
    </row>
    <row r="229" spans="1:32" s="9" customFormat="1" x14ac:dyDescent="0.25">
      <c r="A229" s="9" t="s">
        <v>76</v>
      </c>
      <c r="B229" s="9" t="s">
        <v>110</v>
      </c>
      <c r="C229" s="9" t="s">
        <v>589</v>
      </c>
      <c r="D229" s="84">
        <v>1980000</v>
      </c>
      <c r="E229" s="118">
        <v>1700000</v>
      </c>
      <c r="F229" s="118" t="s">
        <v>590</v>
      </c>
      <c r="G229" s="119" t="s">
        <v>591</v>
      </c>
      <c r="H229" s="9" t="s">
        <v>592</v>
      </c>
      <c r="J229" s="9">
        <v>1742</v>
      </c>
      <c r="K229" s="9">
        <v>2700</v>
      </c>
      <c r="N229" s="84">
        <f t="shared" si="170"/>
        <v>0</v>
      </c>
      <c r="O229" s="9">
        <v>3</v>
      </c>
      <c r="P229" s="9">
        <v>8</v>
      </c>
      <c r="Q229" s="9">
        <f>3500+3000+2500</f>
        <v>9000</v>
      </c>
      <c r="R229" s="85">
        <f t="shared" si="171"/>
        <v>108000</v>
      </c>
      <c r="U229" s="87">
        <f t="shared" si="154"/>
        <v>0</v>
      </c>
      <c r="V229" s="87">
        <f t="shared" si="155"/>
        <v>108000</v>
      </c>
      <c r="W229" s="87">
        <f t="shared" si="156"/>
        <v>9000</v>
      </c>
      <c r="X229" s="84">
        <f t="shared" si="172"/>
        <v>108000</v>
      </c>
      <c r="Y229" s="87">
        <v>5453</v>
      </c>
      <c r="Z229" s="84">
        <v>10000</v>
      </c>
      <c r="AA229" s="87">
        <f t="shared" si="173"/>
        <v>15453</v>
      </c>
      <c r="AB229" s="12">
        <f t="shared" si="174"/>
        <v>4.674090909090909E-2</v>
      </c>
      <c r="AC229" s="88">
        <f t="shared" si="175"/>
        <v>5.4439411764705882E-2</v>
      </c>
      <c r="AD229" s="89"/>
      <c r="AE229" s="90">
        <f>AA229/12</f>
        <v>1287.75</v>
      </c>
      <c r="AF229" s="90">
        <f t="shared" si="177"/>
        <v>7712.25</v>
      </c>
    </row>
    <row r="230" spans="1:32" s="9" customFormat="1" x14ac:dyDescent="0.25">
      <c r="B230" s="9" t="s">
        <v>192</v>
      </c>
      <c r="C230" s="9" t="s">
        <v>593</v>
      </c>
      <c r="D230" s="84">
        <v>2000000</v>
      </c>
      <c r="E230" s="118"/>
      <c r="F230" s="118" t="s">
        <v>594</v>
      </c>
      <c r="G230" s="119">
        <v>112</v>
      </c>
      <c r="H230" s="9" t="s">
        <v>595</v>
      </c>
      <c r="K230" s="9">
        <v>4500</v>
      </c>
      <c r="L230" s="9">
        <v>1</v>
      </c>
      <c r="N230" s="84">
        <f t="shared" si="170"/>
        <v>0</v>
      </c>
      <c r="O230" s="9">
        <v>5</v>
      </c>
      <c r="P230" s="9">
        <v>10</v>
      </c>
      <c r="R230" s="85">
        <f t="shared" si="171"/>
        <v>0</v>
      </c>
      <c r="U230" s="86">
        <f t="shared" si="154"/>
        <v>0</v>
      </c>
      <c r="V230" s="86">
        <f t="shared" si="155"/>
        <v>0</v>
      </c>
      <c r="W230" s="86">
        <f t="shared" si="156"/>
        <v>0</v>
      </c>
      <c r="X230" s="84">
        <f t="shared" si="172"/>
        <v>0</v>
      </c>
      <c r="Y230" s="86" t="s">
        <v>566</v>
      </c>
      <c r="Z230" s="9">
        <v>10000</v>
      </c>
      <c r="AA230" s="87" t="e">
        <f t="shared" si="173"/>
        <v>#VALUE!</v>
      </c>
      <c r="AB230" s="12" t="e">
        <f t="shared" si="174"/>
        <v>#VALUE!</v>
      </c>
      <c r="AC230" s="88" t="e">
        <f t="shared" si="175"/>
        <v>#VALUE!</v>
      </c>
      <c r="AD230" s="89"/>
      <c r="AE230" s="90" t="e">
        <f>AA230/12</f>
        <v>#VALUE!</v>
      </c>
      <c r="AF230" s="90" t="e">
        <f t="shared" si="177"/>
        <v>#VALUE!</v>
      </c>
    </row>
    <row r="231" spans="1:32" s="9" customFormat="1" x14ac:dyDescent="0.25">
      <c r="A231" s="9" t="s">
        <v>64</v>
      </c>
      <c r="B231" s="9" t="s">
        <v>110</v>
      </c>
      <c r="C231" s="9" t="s">
        <v>596</v>
      </c>
      <c r="D231" s="84">
        <v>1650000</v>
      </c>
      <c r="E231" s="118"/>
      <c r="F231" s="118"/>
      <c r="G231" s="119" t="s">
        <v>597</v>
      </c>
      <c r="H231" s="9" t="s">
        <v>598</v>
      </c>
      <c r="L231" s="9">
        <v>1</v>
      </c>
      <c r="N231" s="84">
        <f t="shared" si="170"/>
        <v>0</v>
      </c>
      <c r="O231" s="9">
        <v>2</v>
      </c>
      <c r="R231" s="85">
        <f t="shared" si="171"/>
        <v>0</v>
      </c>
      <c r="U231" s="87">
        <f t="shared" si="154"/>
        <v>0</v>
      </c>
      <c r="V231" s="87">
        <f t="shared" si="155"/>
        <v>0</v>
      </c>
      <c r="W231" s="87">
        <f t="shared" si="156"/>
        <v>0</v>
      </c>
      <c r="X231" s="84">
        <f t="shared" si="172"/>
        <v>0</v>
      </c>
      <c r="Y231" s="87"/>
      <c r="Z231" s="84"/>
      <c r="AA231" s="87">
        <f t="shared" si="173"/>
        <v>0</v>
      </c>
      <c r="AB231" s="12">
        <f t="shared" si="174"/>
        <v>0</v>
      </c>
      <c r="AC231" s="88" t="e">
        <f t="shared" si="175"/>
        <v>#DIV/0!</v>
      </c>
      <c r="AD231" s="89"/>
      <c r="AE231" s="90"/>
      <c r="AF231" s="90">
        <f t="shared" si="177"/>
        <v>0</v>
      </c>
    </row>
    <row r="232" spans="1:32" s="9" customFormat="1" x14ac:dyDescent="0.25">
      <c r="A232" s="9" t="s">
        <v>76</v>
      </c>
      <c r="B232" s="9" t="s">
        <v>110</v>
      </c>
      <c r="C232" s="9" t="s">
        <v>599</v>
      </c>
      <c r="D232" s="84">
        <v>1450000</v>
      </c>
      <c r="E232" s="118">
        <v>1250000</v>
      </c>
      <c r="F232" s="118" t="s">
        <v>600</v>
      </c>
      <c r="G232" s="119" t="s">
        <v>601</v>
      </c>
      <c r="H232" s="9" t="s">
        <v>602</v>
      </c>
      <c r="J232" s="9">
        <v>2112</v>
      </c>
      <c r="K232" s="9">
        <v>2816</v>
      </c>
      <c r="L232" s="9">
        <v>0</v>
      </c>
      <c r="N232" s="84">
        <f t="shared" si="170"/>
        <v>0</v>
      </c>
      <c r="O232" s="9">
        <v>2</v>
      </c>
      <c r="P232" s="9">
        <v>6</v>
      </c>
      <c r="Q232" s="9">
        <f>3795+3500</f>
        <v>7295</v>
      </c>
      <c r="R232" s="85">
        <f t="shared" si="171"/>
        <v>87540</v>
      </c>
      <c r="U232" s="86">
        <f t="shared" si="154"/>
        <v>0</v>
      </c>
      <c r="V232" s="86">
        <f t="shared" si="155"/>
        <v>87540</v>
      </c>
      <c r="W232" s="86">
        <f t="shared" si="156"/>
        <v>7295</v>
      </c>
      <c r="X232" s="84">
        <f t="shared" si="172"/>
        <v>87540</v>
      </c>
      <c r="Y232" s="86">
        <v>6569</v>
      </c>
      <c r="Z232" s="9">
        <v>10000</v>
      </c>
      <c r="AA232" s="87">
        <f t="shared" si="173"/>
        <v>16569</v>
      </c>
      <c r="AB232" s="12">
        <f t="shared" si="174"/>
        <v>4.8945517241379313E-2</v>
      </c>
      <c r="AC232" s="88">
        <f t="shared" si="175"/>
        <v>5.6776800000000002E-2</v>
      </c>
      <c r="AD232" s="89">
        <v>4134</v>
      </c>
      <c r="AE232" s="90">
        <f>AA232/12</f>
        <v>1380.75</v>
      </c>
      <c r="AF232" s="90">
        <f t="shared" si="177"/>
        <v>1780.25</v>
      </c>
    </row>
    <row r="233" spans="1:32" x14ac:dyDescent="0.25">
      <c r="D233" s="79"/>
      <c r="E233" s="80"/>
      <c r="F233" s="80"/>
      <c r="N233" s="79"/>
      <c r="R233" s="41"/>
      <c r="U233" s="81">
        <f t="shared" si="154"/>
        <v>0</v>
      </c>
      <c r="V233" s="81">
        <f t="shared" si="155"/>
        <v>0</v>
      </c>
      <c r="W233" s="81">
        <f t="shared" si="156"/>
        <v>0</v>
      </c>
      <c r="X233" s="79"/>
      <c r="Y233" s="81"/>
      <c r="Z233" s="79"/>
      <c r="AA233" s="81"/>
      <c r="AB233" s="12" t="e">
        <f t="shared" si="174"/>
        <v>#DIV/0!</v>
      </c>
      <c r="AC233" s="12"/>
      <c r="AD233" s="82"/>
    </row>
    <row r="234" spans="1:32" s="10" customFormat="1" ht="14.25" customHeight="1" x14ac:dyDescent="0.25">
      <c r="A234" s="10" t="s">
        <v>603</v>
      </c>
      <c r="D234" s="91"/>
      <c r="E234" s="106"/>
      <c r="F234" s="106"/>
      <c r="G234" s="107"/>
      <c r="N234" s="91"/>
      <c r="R234" s="92"/>
      <c r="U234" s="93">
        <f t="shared" si="154"/>
        <v>0</v>
      </c>
      <c r="V234" s="93">
        <f t="shared" si="155"/>
        <v>0</v>
      </c>
      <c r="W234" s="93">
        <f t="shared" si="156"/>
        <v>0</v>
      </c>
      <c r="X234" s="91"/>
      <c r="Y234" s="93"/>
      <c r="Z234" s="91"/>
      <c r="AA234" s="93"/>
      <c r="AB234" s="12" t="e">
        <f t="shared" si="174"/>
        <v>#DIV/0!</v>
      </c>
      <c r="AC234" s="94"/>
      <c r="AD234" s="95"/>
      <c r="AE234" s="96"/>
      <c r="AF234" s="96"/>
    </row>
    <row r="235" spans="1:32" s="10" customFormat="1" x14ac:dyDescent="0.25">
      <c r="C235" s="10" t="s">
        <v>604</v>
      </c>
      <c r="D235" s="91">
        <v>1588000</v>
      </c>
      <c r="E235" s="106" t="s">
        <v>370</v>
      </c>
      <c r="F235" s="106" t="s">
        <v>605</v>
      </c>
      <c r="G235" s="107">
        <v>44652</v>
      </c>
      <c r="H235" s="10" t="s">
        <v>606</v>
      </c>
      <c r="L235" s="10">
        <v>1</v>
      </c>
      <c r="M235" s="10">
        <v>2500</v>
      </c>
      <c r="N235" s="91">
        <f>M235*12</f>
        <v>30000</v>
      </c>
      <c r="O235" s="10">
        <v>2</v>
      </c>
      <c r="P235" s="10">
        <v>3</v>
      </c>
      <c r="Q235" s="10">
        <f>1875+2100</f>
        <v>3975</v>
      </c>
      <c r="R235" s="92">
        <f>Q235*12</f>
        <v>47700</v>
      </c>
      <c r="U235" s="83">
        <f>T235*12</f>
        <v>0</v>
      </c>
      <c r="V235" s="83">
        <f>N235+R235+U235</f>
        <v>77700</v>
      </c>
      <c r="W235" s="83">
        <f>V235/12</f>
        <v>6475</v>
      </c>
      <c r="X235" s="91">
        <f>W235*12</f>
        <v>77700</v>
      </c>
      <c r="Y235" s="83">
        <v>5881</v>
      </c>
      <c r="Z235" s="10">
        <v>10000</v>
      </c>
      <c r="AA235" s="93">
        <f>Y235+Z235</f>
        <v>15881</v>
      </c>
      <c r="AB235" s="94">
        <f>(V235-AA235+(S235*12))/D235</f>
        <v>3.8928841309823679E-2</v>
      </c>
      <c r="AC235" s="94" t="e">
        <f>(X235-AA235)/E235</f>
        <v>#VALUE!</v>
      </c>
      <c r="AD235" s="95"/>
      <c r="AE235" s="96">
        <f>AA235/12</f>
        <v>1323.4166666666667</v>
      </c>
      <c r="AF235" s="96">
        <f>W235-AD235-AE235</f>
        <v>5151.583333333333</v>
      </c>
    </row>
    <row r="236" spans="1:32" s="10" customFormat="1" x14ac:dyDescent="0.25">
      <c r="C236" s="10" t="s">
        <v>607</v>
      </c>
      <c r="D236" s="91">
        <v>1350000</v>
      </c>
      <c r="E236" s="106">
        <v>1200000</v>
      </c>
      <c r="F236" s="106" t="s">
        <v>608</v>
      </c>
      <c r="G236" s="107">
        <v>44593</v>
      </c>
      <c r="H236" s="10" t="s">
        <v>609</v>
      </c>
      <c r="J236" s="10" t="s">
        <v>610</v>
      </c>
      <c r="K236" s="10">
        <v>2412</v>
      </c>
      <c r="N236" s="91">
        <f>M236*12</f>
        <v>0</v>
      </c>
      <c r="O236" s="10">
        <v>3</v>
      </c>
      <c r="P236" s="10">
        <v>8</v>
      </c>
      <c r="Q236" s="10">
        <v>6000</v>
      </c>
      <c r="R236" s="92">
        <f>Q236*12</f>
        <v>72000</v>
      </c>
      <c r="U236" s="83">
        <f>T236*12</f>
        <v>0</v>
      </c>
      <c r="V236" s="83">
        <f>N236+R236+U236</f>
        <v>72000</v>
      </c>
      <c r="W236" s="83">
        <f>V236/12</f>
        <v>6000</v>
      </c>
      <c r="X236" s="91">
        <f>W236*12</f>
        <v>72000</v>
      </c>
      <c r="Y236" s="83">
        <v>2800</v>
      </c>
      <c r="Z236" s="10">
        <v>10000</v>
      </c>
      <c r="AA236" s="93">
        <f>Y236+Z236</f>
        <v>12800</v>
      </c>
      <c r="AB236" s="94">
        <f>(V236-AA236+(S236*12))/D236</f>
        <v>4.385185185185185E-2</v>
      </c>
      <c r="AC236" s="94">
        <f>(X236-AA236)/E236</f>
        <v>4.9333333333333333E-2</v>
      </c>
      <c r="AD236" s="95">
        <v>4297</v>
      </c>
      <c r="AE236" s="96">
        <f>AA236/12</f>
        <v>1066.6666666666667</v>
      </c>
      <c r="AF236" s="96">
        <f>W236-AD236-AE236</f>
        <v>636.33333333333326</v>
      </c>
    </row>
    <row r="237" spans="1:32" s="10" customFormat="1" x14ac:dyDescent="0.25">
      <c r="B237" s="10" t="s">
        <v>83</v>
      </c>
      <c r="C237" s="10" t="s">
        <v>611</v>
      </c>
      <c r="D237" s="91">
        <v>1538888</v>
      </c>
      <c r="E237" s="106" t="s">
        <v>612</v>
      </c>
      <c r="F237" s="106"/>
      <c r="G237" s="107">
        <v>44418</v>
      </c>
      <c r="H237" s="10" t="s">
        <v>613</v>
      </c>
      <c r="J237" s="10">
        <f>25*157</f>
        <v>3925</v>
      </c>
      <c r="K237" s="10">
        <v>2640</v>
      </c>
      <c r="N237" s="91">
        <f>M237*12</f>
        <v>0</v>
      </c>
      <c r="O237" s="10">
        <v>3</v>
      </c>
      <c r="P237" s="10">
        <v>8</v>
      </c>
      <c r="R237" s="92">
        <f>Q237*12</f>
        <v>0</v>
      </c>
      <c r="U237" s="83">
        <f>T237*12</f>
        <v>0</v>
      </c>
      <c r="V237" s="83">
        <f>N237+R237+U237</f>
        <v>0</v>
      </c>
      <c r="W237" s="83">
        <f>V237/12</f>
        <v>0</v>
      </c>
      <c r="X237" s="91">
        <f>W237*12</f>
        <v>0</v>
      </c>
      <c r="Y237" s="83">
        <v>7805</v>
      </c>
      <c r="Z237" s="10">
        <v>10000</v>
      </c>
      <c r="AA237" s="93">
        <f>Y237+Z237</f>
        <v>17805</v>
      </c>
      <c r="AB237" s="94">
        <f>(V237-AA237+(S237*12))/D237</f>
        <v>-1.1570042784140236E-2</v>
      </c>
      <c r="AC237" s="94" t="e">
        <f>(X237-AA237)/E237</f>
        <v>#VALUE!</v>
      </c>
      <c r="AD237" s="95"/>
      <c r="AE237" s="96">
        <f>AA237/12</f>
        <v>1483.75</v>
      </c>
      <c r="AF237" s="96">
        <f>W237-AD237-AE237</f>
        <v>-1483.75</v>
      </c>
    </row>
    <row r="238" spans="1:32" s="10" customFormat="1" x14ac:dyDescent="0.25">
      <c r="B238" s="10" t="s">
        <v>77</v>
      </c>
      <c r="C238" s="10" t="s">
        <v>614</v>
      </c>
      <c r="D238" s="91">
        <v>1500000</v>
      </c>
      <c r="E238" s="106" t="s">
        <v>615</v>
      </c>
      <c r="F238" s="106"/>
      <c r="G238" s="107">
        <v>44492</v>
      </c>
      <c r="H238" s="10" t="s">
        <v>616</v>
      </c>
      <c r="J238" s="10" t="s">
        <v>617</v>
      </c>
      <c r="K238" s="10">
        <v>3300</v>
      </c>
      <c r="L238" s="10">
        <v>0</v>
      </c>
      <c r="N238" s="91">
        <f>M238*12</f>
        <v>0</v>
      </c>
      <c r="O238" s="10">
        <v>3</v>
      </c>
      <c r="P238" s="10">
        <v>6</v>
      </c>
      <c r="R238" s="92">
        <f>Q238*12</f>
        <v>0</v>
      </c>
      <c r="U238" s="83">
        <f>T238*12</f>
        <v>0</v>
      </c>
      <c r="V238" s="83">
        <f>N238+R238+U238</f>
        <v>0</v>
      </c>
      <c r="W238" s="83">
        <f>V238/12</f>
        <v>0</v>
      </c>
      <c r="X238" s="91">
        <f>W238*12</f>
        <v>0</v>
      </c>
      <c r="Y238" s="83">
        <v>4740</v>
      </c>
      <c r="Z238" s="10">
        <v>10000</v>
      </c>
      <c r="AA238" s="93">
        <f>Y238+Z238</f>
        <v>14740</v>
      </c>
      <c r="AB238" s="94">
        <f>(V238-AA238+(S238*12))/D238</f>
        <v>-9.8266666666666658E-3</v>
      </c>
      <c r="AC238" s="94" t="e">
        <f>(X238-AA238)/E238</f>
        <v>#VALUE!</v>
      </c>
      <c r="AD238" s="95">
        <v>4631</v>
      </c>
      <c r="AE238" s="96">
        <f>AA238/12</f>
        <v>1228.3333333333333</v>
      </c>
      <c r="AF238" s="96">
        <f>W238-AD238-AE238</f>
        <v>-5859.333333333333</v>
      </c>
    </row>
    <row r="239" spans="1:32" s="10" customFormat="1" x14ac:dyDescent="0.25">
      <c r="B239" s="10" t="s">
        <v>83</v>
      </c>
      <c r="C239" s="10" t="s">
        <v>618</v>
      </c>
      <c r="D239" s="91">
        <v>3150000</v>
      </c>
      <c r="E239" s="106" t="s">
        <v>619</v>
      </c>
      <c r="F239" s="106"/>
      <c r="G239" s="107"/>
      <c r="H239" s="10" t="s">
        <v>620</v>
      </c>
      <c r="N239" s="91">
        <f t="shared" ref="N239:N252" si="178">M239*12</f>
        <v>0</v>
      </c>
      <c r="O239" s="10">
        <v>10</v>
      </c>
      <c r="P239" s="10">
        <v>2</v>
      </c>
      <c r="R239" s="92">
        <f t="shared" ref="R239:R252" si="179">Q239*12</f>
        <v>0</v>
      </c>
      <c r="U239" s="83">
        <f t="shared" si="154"/>
        <v>0</v>
      </c>
      <c r="V239" s="83">
        <f t="shared" si="155"/>
        <v>0</v>
      </c>
      <c r="W239" s="83">
        <f>X239/12</f>
        <v>16947.100000000002</v>
      </c>
      <c r="X239" s="91">
        <v>203365.2</v>
      </c>
      <c r="Y239" s="83">
        <v>41462</v>
      </c>
      <c r="Z239" s="10">
        <v>15000</v>
      </c>
      <c r="AA239" s="93">
        <f t="shared" ref="AA239:AA252" si="180">Y239+Z239</f>
        <v>56462</v>
      </c>
      <c r="AB239" s="94">
        <f t="shared" si="174"/>
        <v>-1.7924444444444444E-2</v>
      </c>
      <c r="AC239" s="94" t="e">
        <f t="shared" ref="AC239:AC252" si="181">(X239-AA239)/E239</f>
        <v>#VALUE!</v>
      </c>
      <c r="AD239" s="95"/>
      <c r="AE239" s="96">
        <f>AA239/12</f>
        <v>4705.166666666667</v>
      </c>
      <c r="AF239" s="96">
        <f>W239-AD239-AE239</f>
        <v>12241.933333333334</v>
      </c>
    </row>
    <row r="240" spans="1:32" s="10" customFormat="1" x14ac:dyDescent="0.25">
      <c r="A240" s="107" t="s">
        <v>76</v>
      </c>
      <c r="C240" s="10" t="s">
        <v>621</v>
      </c>
      <c r="D240" s="91">
        <v>2700000</v>
      </c>
      <c r="E240" s="106" t="s">
        <v>282</v>
      </c>
      <c r="F240" s="106" t="s">
        <v>622</v>
      </c>
      <c r="G240" s="107"/>
      <c r="H240" s="10" t="s">
        <v>623</v>
      </c>
      <c r="L240" s="10">
        <v>1</v>
      </c>
      <c r="N240" s="91">
        <f t="shared" si="178"/>
        <v>0</v>
      </c>
      <c r="O240" s="10">
        <v>4</v>
      </c>
      <c r="R240" s="92">
        <f t="shared" si="179"/>
        <v>0</v>
      </c>
      <c r="S240" s="10" t="s">
        <v>624</v>
      </c>
      <c r="U240" s="93">
        <f t="shared" si="154"/>
        <v>0</v>
      </c>
      <c r="V240" s="93">
        <f t="shared" si="155"/>
        <v>0</v>
      </c>
      <c r="W240" s="93">
        <f>V240/12</f>
        <v>0</v>
      </c>
      <c r="X240" s="91"/>
      <c r="Y240" s="93">
        <v>9237</v>
      </c>
      <c r="Z240" s="10">
        <v>15000</v>
      </c>
      <c r="AA240" s="93">
        <f t="shared" si="180"/>
        <v>24237</v>
      </c>
      <c r="AB240" s="10" t="e">
        <f t="shared" si="174"/>
        <v>#VALUE!</v>
      </c>
      <c r="AC240" s="94" t="e">
        <f t="shared" si="181"/>
        <v>#VALUE!</v>
      </c>
      <c r="AD240" s="95"/>
      <c r="AE240" s="96"/>
      <c r="AF240" s="96"/>
    </row>
    <row r="241" spans="1:37" s="10" customFormat="1" x14ac:dyDescent="0.25">
      <c r="A241" s="10" t="s">
        <v>625</v>
      </c>
      <c r="B241" s="10" t="s">
        <v>192</v>
      </c>
      <c r="C241" s="10" t="s">
        <v>626</v>
      </c>
      <c r="D241" s="91">
        <v>1850000</v>
      </c>
      <c r="E241" s="106">
        <v>1750000</v>
      </c>
      <c r="F241" s="122" t="s">
        <v>627</v>
      </c>
      <c r="G241" s="107"/>
      <c r="H241" s="10" t="s">
        <v>628</v>
      </c>
      <c r="I241" s="10" t="s">
        <v>629</v>
      </c>
      <c r="J241" s="10" t="s">
        <v>630</v>
      </c>
      <c r="K241" s="10">
        <v>3900</v>
      </c>
      <c r="L241" s="10">
        <v>1</v>
      </c>
      <c r="M241" s="10">
        <v>5000</v>
      </c>
      <c r="N241" s="91">
        <f t="shared" si="178"/>
        <v>60000</v>
      </c>
      <c r="O241" s="10">
        <v>2</v>
      </c>
      <c r="P241" s="10">
        <v>7</v>
      </c>
      <c r="Q241" s="10">
        <v>5000</v>
      </c>
      <c r="R241" s="92">
        <f t="shared" si="179"/>
        <v>60000</v>
      </c>
      <c r="U241" s="83"/>
      <c r="V241" s="83">
        <f>N241+R241</f>
        <v>120000</v>
      </c>
      <c r="W241" s="83">
        <f>M241+Q241+U241</f>
        <v>10000</v>
      </c>
      <c r="X241" s="91">
        <f>W241*12</f>
        <v>120000</v>
      </c>
      <c r="Y241" s="83">
        <v>4132</v>
      </c>
      <c r="Z241" s="10">
        <v>11000</v>
      </c>
      <c r="AA241" s="93">
        <f t="shared" si="180"/>
        <v>15132</v>
      </c>
      <c r="AB241" s="94">
        <f>(V241-AA241)/D241</f>
        <v>5.6685405405405405E-2</v>
      </c>
      <c r="AC241" s="94">
        <f t="shared" si="181"/>
        <v>5.9924571428571431E-2</v>
      </c>
      <c r="AD241" s="95">
        <v>6123</v>
      </c>
      <c r="AE241" s="96">
        <f>AA241/12</f>
        <v>1261</v>
      </c>
      <c r="AF241" s="96">
        <f>W241-AD241-AE241</f>
        <v>2616</v>
      </c>
      <c r="AG241" s="123"/>
      <c r="AH241" s="10">
        <v>6136</v>
      </c>
      <c r="AI241" s="10" t="s">
        <v>631</v>
      </c>
      <c r="AK241" s="10">
        <f>1850000*0.75</f>
        <v>1387500</v>
      </c>
    </row>
    <row r="242" spans="1:37" s="10" customFormat="1" x14ac:dyDescent="0.25">
      <c r="A242" s="10" t="s">
        <v>64</v>
      </c>
      <c r="B242" s="10" t="s">
        <v>292</v>
      </c>
      <c r="C242" s="10" t="s">
        <v>632</v>
      </c>
      <c r="D242" s="91">
        <v>1624000</v>
      </c>
      <c r="E242" s="106">
        <v>1465000</v>
      </c>
      <c r="F242" s="122" t="s">
        <v>633</v>
      </c>
      <c r="G242" s="107">
        <v>44386</v>
      </c>
      <c r="H242" s="10" t="s">
        <v>634</v>
      </c>
      <c r="J242" s="10">
        <f>25*90</f>
        <v>2250</v>
      </c>
      <c r="K242" s="10">
        <f>25*60</f>
        <v>1500</v>
      </c>
      <c r="L242" s="10">
        <v>2</v>
      </c>
      <c r="M242" s="10">
        <f>1108+1108</f>
        <v>2216</v>
      </c>
      <c r="N242" s="91">
        <f t="shared" si="178"/>
        <v>26592</v>
      </c>
      <c r="O242" s="10">
        <v>4</v>
      </c>
      <c r="P242" s="10">
        <v>6</v>
      </c>
      <c r="Q242" s="10">
        <f>1250+1550+1950+1625</f>
        <v>6375</v>
      </c>
      <c r="R242" s="92">
        <f t="shared" si="179"/>
        <v>76500</v>
      </c>
      <c r="U242" s="83">
        <f>T242*12</f>
        <v>0</v>
      </c>
      <c r="V242" s="83">
        <f>N242+R242+U242</f>
        <v>103092</v>
      </c>
      <c r="W242" s="83">
        <f>V242/12</f>
        <v>8591</v>
      </c>
      <c r="X242" s="91">
        <f>W242*12</f>
        <v>103092</v>
      </c>
      <c r="Y242" s="83">
        <v>7905.12</v>
      </c>
      <c r="Z242" s="83">
        <f>18404.32-Y242</f>
        <v>10499.2</v>
      </c>
      <c r="AA242" s="93">
        <f t="shared" si="180"/>
        <v>18404.32</v>
      </c>
      <c r="AB242" s="94">
        <f>(V242-AA242+(S242*12))/D242</f>
        <v>5.2147586206896544E-2</v>
      </c>
      <c r="AC242" s="94">
        <f t="shared" si="181"/>
        <v>5.7807290102389074E-2</v>
      </c>
      <c r="AD242" s="95">
        <v>4333</v>
      </c>
      <c r="AE242" s="96">
        <f>AA242/12</f>
        <v>1533.6933333333334</v>
      </c>
      <c r="AF242" s="96">
        <f>W242-AD242-AE242</f>
        <v>2724.3066666666664</v>
      </c>
    </row>
    <row r="243" spans="1:37" s="10" customFormat="1" x14ac:dyDescent="0.25">
      <c r="B243" s="10" t="s">
        <v>77</v>
      </c>
      <c r="C243" s="10" t="s">
        <v>632</v>
      </c>
      <c r="D243" s="91">
        <v>1990000</v>
      </c>
      <c r="E243" s="106" t="s">
        <v>635</v>
      </c>
      <c r="F243" s="106"/>
      <c r="G243" s="107" t="s">
        <v>636</v>
      </c>
      <c r="H243" s="10" t="s">
        <v>637</v>
      </c>
      <c r="L243" s="10">
        <v>2</v>
      </c>
      <c r="M243" s="10">
        <f>1100+1100</f>
        <v>2200</v>
      </c>
      <c r="N243" s="91">
        <f t="shared" si="178"/>
        <v>26400</v>
      </c>
      <c r="O243" s="10">
        <v>4</v>
      </c>
      <c r="P243" s="10">
        <f>2+2+1+1</f>
        <v>6</v>
      </c>
      <c r="Q243" s="10">
        <v>8000</v>
      </c>
      <c r="R243" s="92">
        <f t="shared" si="179"/>
        <v>96000</v>
      </c>
      <c r="U243" s="83">
        <f>T243*12</f>
        <v>0</v>
      </c>
      <c r="V243" s="83">
        <f>N243+R243+U243</f>
        <v>122400</v>
      </c>
      <c r="W243" s="83">
        <f>V243/12</f>
        <v>10200</v>
      </c>
      <c r="X243" s="91">
        <f>W243*12</f>
        <v>122400</v>
      </c>
      <c r="Y243" s="83">
        <v>7211</v>
      </c>
      <c r="Z243" s="10">
        <v>28000</v>
      </c>
      <c r="AA243" s="93">
        <f t="shared" si="180"/>
        <v>35211</v>
      </c>
      <c r="AB243" s="94">
        <f>(V243-AA243+(S243*12))/D243</f>
        <v>4.3813567839195981E-2</v>
      </c>
      <c r="AC243" s="94" t="e">
        <f t="shared" si="181"/>
        <v>#VALUE!</v>
      </c>
      <c r="AD243" s="95"/>
      <c r="AE243" s="96">
        <f>AA243/12</f>
        <v>2934.25</v>
      </c>
      <c r="AF243" s="96">
        <f>W243-AD243-AE243</f>
        <v>7265.75</v>
      </c>
    </row>
    <row r="244" spans="1:37" s="10" customFormat="1" x14ac:dyDescent="0.25">
      <c r="A244" s="10" t="s">
        <v>76</v>
      </c>
      <c r="B244" s="10" t="s">
        <v>192</v>
      </c>
      <c r="C244" s="10" t="s">
        <v>638</v>
      </c>
      <c r="D244" s="91">
        <v>1975000</v>
      </c>
      <c r="E244" s="106">
        <v>1900000</v>
      </c>
      <c r="F244" s="106"/>
      <c r="G244" s="107">
        <v>85</v>
      </c>
      <c r="H244" s="10" t="s">
        <v>639</v>
      </c>
      <c r="J244" s="10" t="s">
        <v>640</v>
      </c>
      <c r="K244" s="10">
        <v>4875</v>
      </c>
      <c r="L244" s="10">
        <v>1</v>
      </c>
      <c r="M244" s="10">
        <v>3000</v>
      </c>
      <c r="N244" s="91">
        <f t="shared" si="178"/>
        <v>36000</v>
      </c>
      <c r="O244" s="10">
        <v>4</v>
      </c>
      <c r="P244" s="10">
        <v>7</v>
      </c>
      <c r="Q244" s="10">
        <f>3400+1200+1000</f>
        <v>5600</v>
      </c>
      <c r="R244" s="92">
        <f t="shared" si="179"/>
        <v>67200</v>
      </c>
      <c r="U244" s="83"/>
      <c r="V244" s="83">
        <f>N244+R244</f>
        <v>103200</v>
      </c>
      <c r="W244" s="83">
        <f>M244+Q244+U244</f>
        <v>8600</v>
      </c>
      <c r="X244" s="91">
        <f>W244*12</f>
        <v>103200</v>
      </c>
      <c r="Y244" s="83">
        <v>3299</v>
      </c>
      <c r="Z244" s="10">
        <v>10000</v>
      </c>
      <c r="AA244" s="93">
        <f t="shared" si="180"/>
        <v>13299</v>
      </c>
      <c r="AB244" s="94">
        <f>(V244-AA244)/D244</f>
        <v>4.5519493670886077E-2</v>
      </c>
      <c r="AC244" s="94">
        <f t="shared" si="181"/>
        <v>4.7316315789473685E-2</v>
      </c>
      <c r="AD244" s="95">
        <v>6511</v>
      </c>
      <c r="AE244" s="96">
        <f>AA244/12</f>
        <v>1108.25</v>
      </c>
      <c r="AF244" s="96">
        <f>W244-AD244-AE244</f>
        <v>980.75</v>
      </c>
    </row>
    <row r="245" spans="1:37" s="10" customFormat="1" x14ac:dyDescent="0.25">
      <c r="B245" s="10" t="s">
        <v>77</v>
      </c>
      <c r="C245" s="10" t="s">
        <v>641</v>
      </c>
      <c r="D245" s="91">
        <v>1098000</v>
      </c>
      <c r="E245" s="106"/>
      <c r="F245" s="106"/>
      <c r="G245" s="107"/>
      <c r="H245" s="10" t="s">
        <v>642</v>
      </c>
      <c r="J245" s="10">
        <v>2500</v>
      </c>
      <c r="K245" s="10">
        <v>2000</v>
      </c>
      <c r="N245" s="91">
        <f t="shared" si="178"/>
        <v>0</v>
      </c>
      <c r="P245" s="10">
        <v>6</v>
      </c>
      <c r="R245" s="92">
        <f t="shared" si="179"/>
        <v>0</v>
      </c>
      <c r="U245" s="83">
        <f t="shared" ref="U245:U307" si="182">T245*12</f>
        <v>0</v>
      </c>
      <c r="V245" s="83">
        <f t="shared" ref="V245:V307" si="183">N245+R245+U245</f>
        <v>0</v>
      </c>
      <c r="W245" s="83">
        <f t="shared" ref="W245:W307" si="184">V245/12</f>
        <v>0</v>
      </c>
      <c r="X245" s="91">
        <f t="shared" ref="X245:X252" si="185">W245*12</f>
        <v>0</v>
      </c>
      <c r="Y245" s="83">
        <v>3153</v>
      </c>
      <c r="Z245" s="10">
        <v>10000</v>
      </c>
      <c r="AA245" s="93">
        <f t="shared" si="180"/>
        <v>13153</v>
      </c>
      <c r="AB245" s="94">
        <f t="shared" ref="AB245:AB307" si="186">(V245-AA245+(S245*12))/D245</f>
        <v>-1.1979052823315118E-2</v>
      </c>
      <c r="AC245" s="94" t="e">
        <f t="shared" si="181"/>
        <v>#DIV/0!</v>
      </c>
      <c r="AD245" s="95"/>
      <c r="AE245" s="96">
        <f t="shared" ref="AE245:AE252" si="187">AA245/12</f>
        <v>1096.0833333333333</v>
      </c>
      <c r="AF245" s="96">
        <f t="shared" ref="AF245:AF252" si="188">W245-AD245-AE245</f>
        <v>-1096.0833333333333</v>
      </c>
    </row>
    <row r="246" spans="1:37" s="10" customFormat="1" x14ac:dyDescent="0.25">
      <c r="B246" s="10" t="s">
        <v>83</v>
      </c>
      <c r="C246" s="10" t="s">
        <v>643</v>
      </c>
      <c r="D246" s="91">
        <v>1700000</v>
      </c>
      <c r="E246" s="106"/>
      <c r="F246" s="106"/>
      <c r="G246" s="107">
        <v>44228</v>
      </c>
      <c r="H246" s="10" t="s">
        <v>644</v>
      </c>
      <c r="J246" s="10">
        <v>2509</v>
      </c>
      <c r="N246" s="91">
        <f t="shared" si="178"/>
        <v>0</v>
      </c>
      <c r="O246" s="10">
        <v>4</v>
      </c>
      <c r="P246" s="10">
        <v>8</v>
      </c>
      <c r="R246" s="92">
        <f t="shared" si="179"/>
        <v>0</v>
      </c>
      <c r="U246" s="83">
        <f t="shared" si="182"/>
        <v>0</v>
      </c>
      <c r="V246" s="83">
        <f t="shared" si="183"/>
        <v>0</v>
      </c>
      <c r="W246" s="83">
        <f t="shared" si="184"/>
        <v>0</v>
      </c>
      <c r="X246" s="91">
        <f t="shared" si="185"/>
        <v>0</v>
      </c>
      <c r="Y246" s="83"/>
      <c r="Z246" s="10">
        <v>10000</v>
      </c>
      <c r="AA246" s="93">
        <f t="shared" si="180"/>
        <v>10000</v>
      </c>
      <c r="AB246" s="94">
        <f t="shared" si="186"/>
        <v>-5.8823529411764705E-3</v>
      </c>
      <c r="AC246" s="94" t="e">
        <f t="shared" si="181"/>
        <v>#DIV/0!</v>
      </c>
      <c r="AD246" s="95"/>
      <c r="AE246" s="96">
        <f t="shared" si="187"/>
        <v>833.33333333333337</v>
      </c>
      <c r="AF246" s="96">
        <f t="shared" si="188"/>
        <v>-833.33333333333337</v>
      </c>
    </row>
    <row r="247" spans="1:37" s="10" customFormat="1" x14ac:dyDescent="0.25">
      <c r="B247" s="10" t="s">
        <v>77</v>
      </c>
      <c r="C247" s="10" t="s">
        <v>645</v>
      </c>
      <c r="D247" s="91">
        <v>1195000</v>
      </c>
      <c r="E247" s="106"/>
      <c r="F247" s="106"/>
      <c r="G247" s="107">
        <v>44433</v>
      </c>
      <c r="J247" s="10">
        <f>20*90</f>
        <v>1800</v>
      </c>
      <c r="N247" s="91">
        <f t="shared" si="178"/>
        <v>0</v>
      </c>
      <c r="O247" s="10">
        <v>3</v>
      </c>
      <c r="P247" s="10">
        <v>8</v>
      </c>
      <c r="R247" s="92">
        <f t="shared" si="179"/>
        <v>0</v>
      </c>
      <c r="U247" s="83">
        <f t="shared" si="182"/>
        <v>0</v>
      </c>
      <c r="V247" s="83">
        <f t="shared" si="183"/>
        <v>0</v>
      </c>
      <c r="W247" s="83">
        <f t="shared" si="184"/>
        <v>0</v>
      </c>
      <c r="X247" s="91">
        <f t="shared" si="185"/>
        <v>0</v>
      </c>
      <c r="Y247" s="83"/>
      <c r="AA247" s="93">
        <f t="shared" si="180"/>
        <v>0</v>
      </c>
      <c r="AB247" s="94">
        <f t="shared" si="186"/>
        <v>0</v>
      </c>
      <c r="AC247" s="94" t="e">
        <f t="shared" si="181"/>
        <v>#DIV/0!</v>
      </c>
      <c r="AD247" s="95"/>
      <c r="AE247" s="96">
        <f t="shared" si="187"/>
        <v>0</v>
      </c>
      <c r="AF247" s="96">
        <f t="shared" si="188"/>
        <v>0</v>
      </c>
    </row>
    <row r="248" spans="1:37" s="10" customFormat="1" x14ac:dyDescent="0.25">
      <c r="B248" s="10" t="s">
        <v>77</v>
      </c>
      <c r="C248" s="10" t="s">
        <v>535</v>
      </c>
      <c r="D248" s="91">
        <v>1500000</v>
      </c>
      <c r="E248" s="106"/>
      <c r="F248" s="106"/>
      <c r="G248" s="107">
        <v>44448</v>
      </c>
      <c r="H248" s="10" t="s">
        <v>646</v>
      </c>
      <c r="J248" s="10">
        <f>20*100</f>
        <v>2000</v>
      </c>
      <c r="K248" s="10">
        <f>20*55</f>
        <v>1100</v>
      </c>
      <c r="N248" s="91">
        <f t="shared" si="178"/>
        <v>0</v>
      </c>
      <c r="O248" s="10">
        <v>3</v>
      </c>
      <c r="P248" s="10">
        <v>9</v>
      </c>
      <c r="R248" s="92">
        <f t="shared" si="179"/>
        <v>0</v>
      </c>
      <c r="U248" s="83">
        <f t="shared" si="182"/>
        <v>0</v>
      </c>
      <c r="V248" s="83">
        <f t="shared" si="183"/>
        <v>0</v>
      </c>
      <c r="W248" s="83">
        <f t="shared" si="184"/>
        <v>0</v>
      </c>
      <c r="X248" s="91">
        <f t="shared" si="185"/>
        <v>0</v>
      </c>
      <c r="Y248" s="83">
        <v>5070</v>
      </c>
      <c r="AA248" s="93">
        <f t="shared" si="180"/>
        <v>5070</v>
      </c>
      <c r="AB248" s="94">
        <f t="shared" si="186"/>
        <v>-3.3800000000000002E-3</v>
      </c>
      <c r="AC248" s="94" t="e">
        <f t="shared" si="181"/>
        <v>#DIV/0!</v>
      </c>
      <c r="AD248" s="95"/>
      <c r="AE248" s="96">
        <f t="shared" si="187"/>
        <v>422.5</v>
      </c>
      <c r="AF248" s="96">
        <f t="shared" si="188"/>
        <v>-422.5</v>
      </c>
    </row>
    <row r="249" spans="1:37" s="10" customFormat="1" x14ac:dyDescent="0.25">
      <c r="B249" s="10" t="s">
        <v>83</v>
      </c>
      <c r="C249" s="10" t="s">
        <v>647</v>
      </c>
      <c r="D249" s="91">
        <v>1750000</v>
      </c>
      <c r="E249" s="106"/>
      <c r="F249" s="106"/>
      <c r="G249" s="107"/>
      <c r="H249" s="10" t="s">
        <v>648</v>
      </c>
      <c r="J249" s="10">
        <f>25*124</f>
        <v>3100</v>
      </c>
      <c r="N249" s="91">
        <f t="shared" si="178"/>
        <v>0</v>
      </c>
      <c r="O249" s="10">
        <v>3</v>
      </c>
      <c r="P249" s="10">
        <v>5</v>
      </c>
      <c r="R249" s="92">
        <f t="shared" si="179"/>
        <v>0</v>
      </c>
      <c r="S249" s="10">
        <v>2</v>
      </c>
      <c r="U249" s="83">
        <f t="shared" si="182"/>
        <v>0</v>
      </c>
      <c r="V249" s="83">
        <f t="shared" si="183"/>
        <v>0</v>
      </c>
      <c r="W249" s="83">
        <f t="shared" si="184"/>
        <v>0</v>
      </c>
      <c r="X249" s="91">
        <f t="shared" si="185"/>
        <v>0</v>
      </c>
      <c r="Y249" s="83"/>
      <c r="Z249" s="10">
        <v>10000</v>
      </c>
      <c r="AA249" s="93">
        <f t="shared" si="180"/>
        <v>10000</v>
      </c>
      <c r="AB249" s="94">
        <f t="shared" si="186"/>
        <v>-5.700571428571429E-3</v>
      </c>
      <c r="AC249" s="94" t="e">
        <f t="shared" si="181"/>
        <v>#DIV/0!</v>
      </c>
      <c r="AD249" s="95"/>
      <c r="AE249" s="96">
        <f t="shared" si="187"/>
        <v>833.33333333333337</v>
      </c>
      <c r="AF249" s="96">
        <f t="shared" si="188"/>
        <v>-833.33333333333337</v>
      </c>
    </row>
    <row r="250" spans="1:37" s="10" customFormat="1" x14ac:dyDescent="0.25">
      <c r="B250" s="10" t="s">
        <v>83</v>
      </c>
      <c r="C250" s="10" t="s">
        <v>649</v>
      </c>
      <c r="D250" s="91">
        <v>1465000</v>
      </c>
      <c r="E250" s="106"/>
      <c r="F250" s="106"/>
      <c r="G250" s="107" t="s">
        <v>650</v>
      </c>
      <c r="H250" s="10" t="s">
        <v>651</v>
      </c>
      <c r="J250" s="10">
        <v>2500</v>
      </c>
      <c r="K250" s="10">
        <v>2640</v>
      </c>
      <c r="N250" s="91">
        <f t="shared" si="178"/>
        <v>0</v>
      </c>
      <c r="P250" s="10">
        <v>6</v>
      </c>
      <c r="R250" s="92">
        <f t="shared" si="179"/>
        <v>0</v>
      </c>
      <c r="U250" s="83">
        <f t="shared" si="182"/>
        <v>0</v>
      </c>
      <c r="V250" s="83">
        <f t="shared" si="183"/>
        <v>0</v>
      </c>
      <c r="W250" s="83">
        <f t="shared" si="184"/>
        <v>0</v>
      </c>
      <c r="X250" s="91">
        <f t="shared" si="185"/>
        <v>0</v>
      </c>
      <c r="Y250" s="83">
        <v>5486</v>
      </c>
      <c r="Z250" s="10">
        <v>10000</v>
      </c>
      <c r="AA250" s="93">
        <f t="shared" si="180"/>
        <v>15486</v>
      </c>
      <c r="AB250" s="94">
        <f t="shared" si="186"/>
        <v>-1.0570648464163822E-2</v>
      </c>
      <c r="AC250" s="94" t="e">
        <f t="shared" si="181"/>
        <v>#DIV/0!</v>
      </c>
      <c r="AD250" s="95"/>
      <c r="AE250" s="96">
        <f t="shared" si="187"/>
        <v>1290.5</v>
      </c>
      <c r="AF250" s="96">
        <f t="shared" si="188"/>
        <v>-1290.5</v>
      </c>
    </row>
    <row r="251" spans="1:37" s="10" customFormat="1" x14ac:dyDescent="0.25">
      <c r="B251" s="10" t="s">
        <v>652</v>
      </c>
      <c r="C251" s="10" t="s">
        <v>653</v>
      </c>
      <c r="D251" s="91">
        <v>1350000</v>
      </c>
      <c r="E251" s="106"/>
      <c r="F251" s="106"/>
      <c r="G251" s="107"/>
      <c r="H251" s="10" t="s">
        <v>654</v>
      </c>
      <c r="J251" s="10">
        <f>40*75</f>
        <v>3000</v>
      </c>
      <c r="K251" s="10">
        <v>2000</v>
      </c>
      <c r="N251" s="91">
        <f t="shared" si="178"/>
        <v>0</v>
      </c>
      <c r="O251" s="10">
        <v>2</v>
      </c>
      <c r="P251" s="10">
        <v>5</v>
      </c>
      <c r="R251" s="92">
        <f t="shared" si="179"/>
        <v>0</v>
      </c>
      <c r="U251" s="83">
        <f t="shared" si="182"/>
        <v>0</v>
      </c>
      <c r="V251" s="83">
        <f t="shared" si="183"/>
        <v>0</v>
      </c>
      <c r="W251" s="83">
        <f t="shared" si="184"/>
        <v>0</v>
      </c>
      <c r="X251" s="91">
        <f t="shared" si="185"/>
        <v>0</v>
      </c>
      <c r="Y251" s="83">
        <v>4960</v>
      </c>
      <c r="AA251" s="93">
        <f t="shared" si="180"/>
        <v>4960</v>
      </c>
      <c r="AB251" s="94">
        <f t="shared" si="186"/>
        <v>-3.674074074074074E-3</v>
      </c>
      <c r="AC251" s="94" t="e">
        <f t="shared" si="181"/>
        <v>#DIV/0!</v>
      </c>
      <c r="AD251" s="95"/>
      <c r="AE251" s="96">
        <f t="shared" si="187"/>
        <v>413.33333333333331</v>
      </c>
      <c r="AF251" s="96">
        <f t="shared" si="188"/>
        <v>-413.33333333333331</v>
      </c>
    </row>
    <row r="252" spans="1:37" s="10" customFormat="1" x14ac:dyDescent="0.25">
      <c r="B252" s="10" t="s">
        <v>292</v>
      </c>
      <c r="C252" s="10" t="s">
        <v>655</v>
      </c>
      <c r="D252" s="91">
        <v>1800000</v>
      </c>
      <c r="E252" s="106"/>
      <c r="F252" s="106"/>
      <c r="G252" s="107"/>
      <c r="K252" s="10">
        <v>4000</v>
      </c>
      <c r="N252" s="91">
        <f t="shared" si="178"/>
        <v>0</v>
      </c>
      <c r="R252" s="92">
        <f t="shared" si="179"/>
        <v>0</v>
      </c>
      <c r="U252" s="83">
        <f t="shared" si="182"/>
        <v>0</v>
      </c>
      <c r="V252" s="83">
        <f t="shared" si="183"/>
        <v>0</v>
      </c>
      <c r="W252" s="83">
        <f t="shared" si="184"/>
        <v>0</v>
      </c>
      <c r="X252" s="91">
        <f t="shared" si="185"/>
        <v>0</v>
      </c>
      <c r="Y252" s="83"/>
      <c r="AA252" s="93">
        <f t="shared" si="180"/>
        <v>0</v>
      </c>
      <c r="AB252" s="94">
        <f t="shared" si="186"/>
        <v>0</v>
      </c>
      <c r="AC252" s="94" t="e">
        <f t="shared" si="181"/>
        <v>#DIV/0!</v>
      </c>
      <c r="AD252" s="95"/>
      <c r="AE252" s="96">
        <f t="shared" si="187"/>
        <v>0</v>
      </c>
      <c r="AF252" s="96">
        <f t="shared" si="188"/>
        <v>0</v>
      </c>
    </row>
    <row r="253" spans="1:37" s="10" customFormat="1" x14ac:dyDescent="0.25">
      <c r="D253" s="91"/>
      <c r="E253" s="106"/>
      <c r="F253" s="106"/>
      <c r="G253" s="107"/>
      <c r="N253" s="91"/>
      <c r="R253" s="92"/>
      <c r="U253" s="83">
        <f t="shared" si="182"/>
        <v>0</v>
      </c>
      <c r="V253" s="83">
        <f t="shared" si="183"/>
        <v>0</v>
      </c>
      <c r="W253" s="83">
        <f t="shared" si="184"/>
        <v>0</v>
      </c>
      <c r="X253" s="91"/>
      <c r="Y253" s="83"/>
      <c r="AA253" s="93"/>
      <c r="AB253" s="94" t="e">
        <f t="shared" si="186"/>
        <v>#DIV/0!</v>
      </c>
      <c r="AC253" s="94"/>
      <c r="AD253" s="95"/>
      <c r="AE253" s="96"/>
      <c r="AF253" s="96"/>
    </row>
    <row r="254" spans="1:37" s="10" customFormat="1" x14ac:dyDescent="0.25">
      <c r="B254" s="10" t="s">
        <v>77</v>
      </c>
      <c r="C254" s="10" t="s">
        <v>656</v>
      </c>
      <c r="D254" s="91">
        <v>1495000</v>
      </c>
      <c r="E254" s="122" t="s">
        <v>657</v>
      </c>
      <c r="F254" s="106"/>
      <c r="G254" s="107">
        <v>44417</v>
      </c>
      <c r="H254" s="10" t="s">
        <v>658</v>
      </c>
      <c r="J254" s="10">
        <v>2500</v>
      </c>
      <c r="K254" s="10" t="s">
        <v>659</v>
      </c>
      <c r="N254" s="91">
        <f t="shared" ref="N254:N265" si="189">M254*12</f>
        <v>0</v>
      </c>
      <c r="O254" s="10">
        <v>4</v>
      </c>
      <c r="P254" s="10">
        <v>8</v>
      </c>
      <c r="R254" s="92">
        <f t="shared" ref="R254:R265" si="190">Q254*12</f>
        <v>0</v>
      </c>
      <c r="U254" s="83">
        <f t="shared" si="182"/>
        <v>0</v>
      </c>
      <c r="V254" s="83">
        <f t="shared" si="183"/>
        <v>0</v>
      </c>
      <c r="W254" s="83">
        <f t="shared" si="184"/>
        <v>0</v>
      </c>
      <c r="X254" s="91">
        <f t="shared" ref="X254:X265" si="191">W254*12</f>
        <v>0</v>
      </c>
      <c r="Y254" s="83">
        <v>7463</v>
      </c>
      <c r="Z254" s="10">
        <v>10000</v>
      </c>
      <c r="AA254" s="93">
        <f t="shared" ref="AA254:AA265" si="192">Y254+Z254</f>
        <v>17463</v>
      </c>
      <c r="AB254" s="94">
        <f t="shared" si="186"/>
        <v>-1.1680936454849498E-2</v>
      </c>
      <c r="AC254" s="94" t="e">
        <f>(X254-AA254)/E254</f>
        <v>#VALUE!</v>
      </c>
      <c r="AD254" s="95"/>
      <c r="AE254" s="96">
        <f t="shared" ref="AE254:AE272" si="193">AA254/12</f>
        <v>1455.25</v>
      </c>
      <c r="AF254" s="96">
        <f t="shared" ref="AF254:AF272" si="194">W254-AD254-AE254</f>
        <v>-1455.25</v>
      </c>
    </row>
    <row r="255" spans="1:37" s="10" customFormat="1" x14ac:dyDescent="0.25">
      <c r="B255" s="10" t="s">
        <v>292</v>
      </c>
      <c r="C255" s="10" t="s">
        <v>660</v>
      </c>
      <c r="D255" s="91">
        <v>1700000</v>
      </c>
      <c r="F255" s="106"/>
      <c r="G255" s="107" t="s">
        <v>661</v>
      </c>
      <c r="J255" s="10" t="s">
        <v>542</v>
      </c>
      <c r="N255" s="91">
        <f t="shared" si="189"/>
        <v>0</v>
      </c>
      <c r="O255" s="10">
        <v>4</v>
      </c>
      <c r="P255" s="10">
        <v>8</v>
      </c>
      <c r="R255" s="92">
        <f t="shared" si="190"/>
        <v>0</v>
      </c>
      <c r="U255" s="83">
        <f t="shared" si="182"/>
        <v>0</v>
      </c>
      <c r="V255" s="83">
        <f t="shared" si="183"/>
        <v>0</v>
      </c>
      <c r="W255" s="83">
        <f t="shared" si="184"/>
        <v>0</v>
      </c>
      <c r="X255" s="91">
        <f t="shared" si="191"/>
        <v>0</v>
      </c>
      <c r="Y255" s="83">
        <v>6792</v>
      </c>
      <c r="Z255" s="10">
        <v>10000</v>
      </c>
      <c r="AA255" s="93">
        <f t="shared" si="192"/>
        <v>16792</v>
      </c>
      <c r="AB255" s="94">
        <f t="shared" si="186"/>
        <v>-9.8776470588235292E-3</v>
      </c>
      <c r="AC255" s="94" t="e">
        <f>(X255-AA255)/E271</f>
        <v>#VALUE!</v>
      </c>
      <c r="AD255" s="95"/>
      <c r="AE255" s="96">
        <f t="shared" si="193"/>
        <v>1399.3333333333333</v>
      </c>
      <c r="AF255" s="96">
        <f t="shared" si="194"/>
        <v>-1399.3333333333333</v>
      </c>
    </row>
    <row r="256" spans="1:37" s="10" customFormat="1" x14ac:dyDescent="0.25">
      <c r="B256" s="10" t="s">
        <v>662</v>
      </c>
      <c r="C256" s="10" t="s">
        <v>663</v>
      </c>
      <c r="D256" s="91">
        <v>1795000</v>
      </c>
      <c r="E256" s="106"/>
      <c r="F256" s="106"/>
      <c r="G256" s="107">
        <v>44376</v>
      </c>
      <c r="H256" s="107" t="s">
        <v>664</v>
      </c>
      <c r="J256" s="10">
        <v>2033</v>
      </c>
      <c r="K256" s="10">
        <v>2700</v>
      </c>
      <c r="N256" s="91">
        <f t="shared" si="189"/>
        <v>0</v>
      </c>
      <c r="O256" s="10">
        <v>3</v>
      </c>
      <c r="P256" s="10">
        <v>4</v>
      </c>
      <c r="R256" s="92">
        <f t="shared" si="190"/>
        <v>0</v>
      </c>
      <c r="U256" s="83">
        <f t="shared" si="182"/>
        <v>0</v>
      </c>
      <c r="V256" s="83">
        <f t="shared" si="183"/>
        <v>0</v>
      </c>
      <c r="W256" s="83">
        <f t="shared" si="184"/>
        <v>0</v>
      </c>
      <c r="X256" s="91">
        <f t="shared" si="191"/>
        <v>0</v>
      </c>
      <c r="Y256" s="83">
        <v>6370</v>
      </c>
      <c r="Z256" s="10">
        <v>10000</v>
      </c>
      <c r="AA256" s="93">
        <f t="shared" si="192"/>
        <v>16370</v>
      </c>
      <c r="AB256" s="94">
        <f t="shared" si="186"/>
        <v>-9.1197771587743729E-3</v>
      </c>
      <c r="AC256" s="94" t="e">
        <f t="shared" ref="AC256:AC265" si="195">(X256-AA256)/E256</f>
        <v>#DIV/0!</v>
      </c>
      <c r="AD256" s="95"/>
      <c r="AE256" s="96">
        <f t="shared" si="193"/>
        <v>1364.1666666666667</v>
      </c>
      <c r="AF256" s="96">
        <f t="shared" si="194"/>
        <v>-1364.1666666666667</v>
      </c>
    </row>
    <row r="257" spans="1:32" s="10" customFormat="1" x14ac:dyDescent="0.25">
      <c r="B257" s="10" t="s">
        <v>662</v>
      </c>
      <c r="C257" s="10" t="s">
        <v>665</v>
      </c>
      <c r="D257" s="91">
        <v>1900000</v>
      </c>
      <c r="E257" s="106"/>
      <c r="F257" s="106"/>
      <c r="G257" s="107" t="s">
        <v>666</v>
      </c>
      <c r="H257" s="10" t="s">
        <v>667</v>
      </c>
      <c r="K257" s="10">
        <v>3400</v>
      </c>
      <c r="N257" s="91">
        <f t="shared" si="189"/>
        <v>0</v>
      </c>
      <c r="O257" s="10" t="s">
        <v>559</v>
      </c>
      <c r="P257" s="10">
        <v>5</v>
      </c>
      <c r="R257" s="92">
        <f t="shared" si="190"/>
        <v>0</v>
      </c>
      <c r="U257" s="83">
        <f t="shared" si="182"/>
        <v>0</v>
      </c>
      <c r="V257" s="83">
        <f t="shared" si="183"/>
        <v>0</v>
      </c>
      <c r="W257" s="83">
        <f t="shared" si="184"/>
        <v>0</v>
      </c>
      <c r="X257" s="91">
        <f t="shared" si="191"/>
        <v>0</v>
      </c>
      <c r="Y257" s="83">
        <v>4209</v>
      </c>
      <c r="Z257" s="10">
        <v>10000</v>
      </c>
      <c r="AA257" s="93">
        <f t="shared" si="192"/>
        <v>14209</v>
      </c>
      <c r="AB257" s="94">
        <f t="shared" si="186"/>
        <v>-7.4784210526315786E-3</v>
      </c>
      <c r="AC257" s="94" t="e">
        <f t="shared" si="195"/>
        <v>#DIV/0!</v>
      </c>
      <c r="AD257" s="95"/>
      <c r="AE257" s="96">
        <f t="shared" si="193"/>
        <v>1184.0833333333333</v>
      </c>
      <c r="AF257" s="96">
        <f t="shared" si="194"/>
        <v>-1184.0833333333333</v>
      </c>
    </row>
    <row r="258" spans="1:32" s="10" customFormat="1" x14ac:dyDescent="0.25">
      <c r="B258" s="10" t="s">
        <v>292</v>
      </c>
      <c r="C258" s="10" t="s">
        <v>668</v>
      </c>
      <c r="D258" s="91">
        <v>1600000</v>
      </c>
      <c r="E258" s="106"/>
      <c r="F258" s="106"/>
      <c r="G258" s="107"/>
      <c r="L258" s="10">
        <v>1</v>
      </c>
      <c r="N258" s="91">
        <f t="shared" si="189"/>
        <v>0</v>
      </c>
      <c r="O258" s="10">
        <v>2</v>
      </c>
      <c r="R258" s="92">
        <f t="shared" si="190"/>
        <v>0</v>
      </c>
      <c r="U258" s="83">
        <f t="shared" si="182"/>
        <v>0</v>
      </c>
      <c r="V258" s="83">
        <f t="shared" si="183"/>
        <v>0</v>
      </c>
      <c r="W258" s="83">
        <f t="shared" si="184"/>
        <v>0</v>
      </c>
      <c r="X258" s="91">
        <f t="shared" si="191"/>
        <v>0</v>
      </c>
      <c r="Y258" s="83"/>
      <c r="AA258" s="93">
        <f t="shared" si="192"/>
        <v>0</v>
      </c>
      <c r="AB258" s="94">
        <f t="shared" si="186"/>
        <v>0</v>
      </c>
      <c r="AC258" s="94" t="e">
        <f t="shared" si="195"/>
        <v>#DIV/0!</v>
      </c>
      <c r="AD258" s="95"/>
      <c r="AE258" s="96">
        <f t="shared" si="193"/>
        <v>0</v>
      </c>
      <c r="AF258" s="96">
        <f t="shared" si="194"/>
        <v>0</v>
      </c>
    </row>
    <row r="259" spans="1:32" s="10" customFormat="1" x14ac:dyDescent="0.25">
      <c r="A259" s="10" t="s">
        <v>64</v>
      </c>
      <c r="C259" s="10" t="s">
        <v>669</v>
      </c>
      <c r="D259" s="91">
        <v>1350000</v>
      </c>
      <c r="E259" s="106" t="s">
        <v>670</v>
      </c>
      <c r="F259" s="106" t="s">
        <v>671</v>
      </c>
      <c r="G259" s="107"/>
      <c r="H259" s="10" t="s">
        <v>672</v>
      </c>
      <c r="J259" s="10" t="s">
        <v>673</v>
      </c>
      <c r="K259" s="10" t="s">
        <v>674</v>
      </c>
      <c r="L259" s="10">
        <v>1</v>
      </c>
      <c r="N259" s="91">
        <f t="shared" si="189"/>
        <v>0</v>
      </c>
      <c r="O259" s="10">
        <v>2</v>
      </c>
      <c r="R259" s="92">
        <f t="shared" si="190"/>
        <v>0</v>
      </c>
      <c r="U259" s="83">
        <f t="shared" si="182"/>
        <v>0</v>
      </c>
      <c r="V259" s="83">
        <f t="shared" si="183"/>
        <v>0</v>
      </c>
      <c r="W259" s="83">
        <f t="shared" si="184"/>
        <v>0</v>
      </c>
      <c r="X259" s="91">
        <f t="shared" si="191"/>
        <v>0</v>
      </c>
      <c r="Y259" s="83">
        <v>4000</v>
      </c>
      <c r="AA259" s="93">
        <f t="shared" si="192"/>
        <v>4000</v>
      </c>
      <c r="AB259" s="94">
        <f t="shared" si="186"/>
        <v>-2.9629629629629628E-3</v>
      </c>
      <c r="AC259" s="94" t="e">
        <f t="shared" si="195"/>
        <v>#VALUE!</v>
      </c>
      <c r="AD259" s="95"/>
      <c r="AE259" s="96">
        <f t="shared" si="193"/>
        <v>333.33333333333331</v>
      </c>
      <c r="AF259" s="96">
        <f t="shared" si="194"/>
        <v>-333.33333333333331</v>
      </c>
    </row>
    <row r="260" spans="1:32" s="10" customFormat="1" x14ac:dyDescent="0.25">
      <c r="B260" s="10" t="s">
        <v>68</v>
      </c>
      <c r="C260" s="10" t="s">
        <v>675</v>
      </c>
      <c r="D260" s="91">
        <v>1750000</v>
      </c>
      <c r="E260" s="106"/>
      <c r="F260" s="106"/>
      <c r="G260" s="107">
        <v>44387</v>
      </c>
      <c r="H260" s="10" t="s">
        <v>676</v>
      </c>
      <c r="J260" s="10" t="s">
        <v>677</v>
      </c>
      <c r="K260" s="10" t="s">
        <v>678</v>
      </c>
      <c r="N260" s="91">
        <f t="shared" si="189"/>
        <v>0</v>
      </c>
      <c r="O260" s="10">
        <v>2</v>
      </c>
      <c r="P260" s="10">
        <v>5</v>
      </c>
      <c r="R260" s="92">
        <f t="shared" si="190"/>
        <v>0</v>
      </c>
      <c r="U260" s="83">
        <f t="shared" si="182"/>
        <v>0</v>
      </c>
      <c r="V260" s="83">
        <f t="shared" si="183"/>
        <v>0</v>
      </c>
      <c r="W260" s="83">
        <f t="shared" si="184"/>
        <v>0</v>
      </c>
      <c r="X260" s="91">
        <f t="shared" si="191"/>
        <v>0</v>
      </c>
      <c r="Y260" s="83">
        <v>4019</v>
      </c>
      <c r="Z260" s="10">
        <v>10000</v>
      </c>
      <c r="AA260" s="93">
        <f t="shared" si="192"/>
        <v>14019</v>
      </c>
      <c r="AB260" s="94">
        <f t="shared" si="186"/>
        <v>-8.0108571428571425E-3</v>
      </c>
      <c r="AC260" s="94" t="e">
        <f t="shared" si="195"/>
        <v>#DIV/0!</v>
      </c>
      <c r="AD260" s="95"/>
      <c r="AE260" s="96">
        <f t="shared" si="193"/>
        <v>1168.25</v>
      </c>
      <c r="AF260" s="96">
        <f t="shared" si="194"/>
        <v>-1168.25</v>
      </c>
    </row>
    <row r="261" spans="1:32" s="10" customFormat="1" x14ac:dyDescent="0.25">
      <c r="C261" s="10" t="s">
        <v>679</v>
      </c>
      <c r="D261" s="91">
        <v>1749000</v>
      </c>
      <c r="E261" s="106"/>
      <c r="F261" s="106"/>
      <c r="G261" s="107"/>
      <c r="N261" s="91">
        <f t="shared" si="189"/>
        <v>0</v>
      </c>
      <c r="R261" s="92">
        <f t="shared" si="190"/>
        <v>0</v>
      </c>
      <c r="U261" s="83">
        <f t="shared" si="182"/>
        <v>0</v>
      </c>
      <c r="V261" s="83">
        <f t="shared" si="183"/>
        <v>0</v>
      </c>
      <c r="W261" s="83">
        <f t="shared" si="184"/>
        <v>0</v>
      </c>
      <c r="X261" s="91">
        <f t="shared" si="191"/>
        <v>0</v>
      </c>
      <c r="Y261" s="83"/>
      <c r="AA261" s="93">
        <f t="shared" si="192"/>
        <v>0</v>
      </c>
      <c r="AB261" s="94">
        <f t="shared" si="186"/>
        <v>0</v>
      </c>
      <c r="AC261" s="94" t="e">
        <f t="shared" si="195"/>
        <v>#DIV/0!</v>
      </c>
      <c r="AD261" s="95"/>
      <c r="AE261" s="96">
        <f t="shared" si="193"/>
        <v>0</v>
      </c>
      <c r="AF261" s="96">
        <f t="shared" si="194"/>
        <v>0</v>
      </c>
    </row>
    <row r="262" spans="1:32" s="10" customFormat="1" x14ac:dyDescent="0.25">
      <c r="B262" s="10" t="s">
        <v>83</v>
      </c>
      <c r="C262" s="10" t="s">
        <v>680</v>
      </c>
      <c r="D262" s="91">
        <v>1349000</v>
      </c>
      <c r="E262" s="106"/>
      <c r="F262" s="106"/>
      <c r="G262" s="107"/>
      <c r="N262" s="91">
        <f t="shared" si="189"/>
        <v>0</v>
      </c>
      <c r="O262" s="10">
        <v>2</v>
      </c>
      <c r="P262" s="10">
        <v>4</v>
      </c>
      <c r="R262" s="92">
        <f t="shared" si="190"/>
        <v>0</v>
      </c>
      <c r="U262" s="83">
        <f t="shared" si="182"/>
        <v>0</v>
      </c>
      <c r="V262" s="83">
        <f t="shared" si="183"/>
        <v>0</v>
      </c>
      <c r="W262" s="83">
        <f t="shared" si="184"/>
        <v>0</v>
      </c>
      <c r="X262" s="91">
        <f t="shared" si="191"/>
        <v>0</v>
      </c>
      <c r="Y262" s="83"/>
      <c r="AA262" s="93">
        <f t="shared" si="192"/>
        <v>0</v>
      </c>
      <c r="AB262" s="94">
        <f t="shared" si="186"/>
        <v>0</v>
      </c>
      <c r="AC262" s="94" t="e">
        <f t="shared" si="195"/>
        <v>#DIV/0!</v>
      </c>
      <c r="AD262" s="95"/>
      <c r="AE262" s="96">
        <f t="shared" si="193"/>
        <v>0</v>
      </c>
      <c r="AF262" s="96">
        <f t="shared" si="194"/>
        <v>0</v>
      </c>
    </row>
    <row r="263" spans="1:32" s="10" customFormat="1" x14ac:dyDescent="0.25">
      <c r="B263" s="10" t="s">
        <v>360</v>
      </c>
      <c r="C263" s="10" t="s">
        <v>681</v>
      </c>
      <c r="D263" s="91">
        <v>1375000</v>
      </c>
      <c r="E263" s="106"/>
      <c r="F263" s="106"/>
      <c r="G263" s="107"/>
      <c r="N263" s="91">
        <f t="shared" si="189"/>
        <v>0</v>
      </c>
      <c r="O263" s="10">
        <v>2</v>
      </c>
      <c r="R263" s="92">
        <f t="shared" si="190"/>
        <v>0</v>
      </c>
      <c r="U263" s="83">
        <f t="shared" si="182"/>
        <v>0</v>
      </c>
      <c r="V263" s="83">
        <f t="shared" si="183"/>
        <v>0</v>
      </c>
      <c r="W263" s="83">
        <f t="shared" si="184"/>
        <v>0</v>
      </c>
      <c r="X263" s="91">
        <f t="shared" si="191"/>
        <v>0</v>
      </c>
      <c r="Y263" s="83"/>
      <c r="AA263" s="93">
        <f t="shared" si="192"/>
        <v>0</v>
      </c>
      <c r="AB263" s="94">
        <f t="shared" si="186"/>
        <v>0</v>
      </c>
      <c r="AC263" s="94" t="e">
        <f t="shared" si="195"/>
        <v>#DIV/0!</v>
      </c>
      <c r="AD263" s="95"/>
      <c r="AE263" s="96">
        <f t="shared" si="193"/>
        <v>0</v>
      </c>
      <c r="AF263" s="96">
        <f t="shared" si="194"/>
        <v>0</v>
      </c>
    </row>
    <row r="264" spans="1:32" s="10" customFormat="1" x14ac:dyDescent="0.25">
      <c r="C264" s="10" t="s">
        <v>576</v>
      </c>
      <c r="D264" s="91">
        <v>1200000</v>
      </c>
      <c r="E264" s="106"/>
      <c r="F264" s="106"/>
      <c r="G264" s="107"/>
      <c r="N264" s="91">
        <f t="shared" si="189"/>
        <v>0</v>
      </c>
      <c r="O264" s="10">
        <v>2</v>
      </c>
      <c r="P264" s="10">
        <v>5</v>
      </c>
      <c r="R264" s="92">
        <f t="shared" si="190"/>
        <v>0</v>
      </c>
      <c r="U264" s="83">
        <f t="shared" si="182"/>
        <v>0</v>
      </c>
      <c r="V264" s="83">
        <f t="shared" si="183"/>
        <v>0</v>
      </c>
      <c r="W264" s="83">
        <f t="shared" si="184"/>
        <v>0</v>
      </c>
      <c r="X264" s="91">
        <f t="shared" si="191"/>
        <v>0</v>
      </c>
      <c r="Y264" s="83"/>
      <c r="AA264" s="93">
        <f t="shared" si="192"/>
        <v>0</v>
      </c>
      <c r="AB264" s="94">
        <f t="shared" si="186"/>
        <v>0</v>
      </c>
      <c r="AC264" s="94" t="e">
        <f t="shared" si="195"/>
        <v>#DIV/0!</v>
      </c>
      <c r="AD264" s="95"/>
      <c r="AE264" s="96">
        <f t="shared" si="193"/>
        <v>0</v>
      </c>
      <c r="AF264" s="96">
        <f t="shared" si="194"/>
        <v>0</v>
      </c>
    </row>
    <row r="265" spans="1:32" s="10" customFormat="1" x14ac:dyDescent="0.25">
      <c r="B265" s="10" t="s">
        <v>360</v>
      </c>
      <c r="C265" s="10" t="s">
        <v>682</v>
      </c>
      <c r="D265" s="91"/>
      <c r="E265" s="106" t="s">
        <v>683</v>
      </c>
      <c r="F265" s="106"/>
      <c r="G265" s="107"/>
      <c r="H265" s="10" t="s">
        <v>684</v>
      </c>
      <c r="K265" s="10">
        <v>3100</v>
      </c>
      <c r="L265" s="10">
        <v>1</v>
      </c>
      <c r="N265" s="91">
        <f t="shared" si="189"/>
        <v>0</v>
      </c>
      <c r="O265" s="10">
        <v>2</v>
      </c>
      <c r="R265" s="92">
        <f t="shared" si="190"/>
        <v>0</v>
      </c>
      <c r="U265" s="83">
        <f t="shared" si="182"/>
        <v>0</v>
      </c>
      <c r="V265" s="83">
        <f t="shared" si="183"/>
        <v>0</v>
      </c>
      <c r="W265" s="83">
        <f t="shared" si="184"/>
        <v>0</v>
      </c>
      <c r="X265" s="91">
        <f t="shared" si="191"/>
        <v>0</v>
      </c>
      <c r="Y265" s="83"/>
      <c r="AA265" s="93">
        <f t="shared" si="192"/>
        <v>0</v>
      </c>
      <c r="AB265" s="94" t="e">
        <f t="shared" si="186"/>
        <v>#DIV/0!</v>
      </c>
      <c r="AC265" s="94" t="e">
        <f t="shared" si="195"/>
        <v>#VALUE!</v>
      </c>
      <c r="AD265" s="95"/>
      <c r="AE265" s="96">
        <f t="shared" si="193"/>
        <v>0</v>
      </c>
      <c r="AF265" s="96">
        <f t="shared" si="194"/>
        <v>0</v>
      </c>
    </row>
    <row r="266" spans="1:32" s="10" customFormat="1" x14ac:dyDescent="0.25">
      <c r="B266" s="10" t="s">
        <v>77</v>
      </c>
      <c r="C266" s="10" t="s">
        <v>685</v>
      </c>
      <c r="D266" s="91">
        <v>1388000</v>
      </c>
      <c r="E266" s="106" t="s">
        <v>370</v>
      </c>
      <c r="F266" s="106"/>
      <c r="G266" s="107"/>
      <c r="N266" s="91">
        <f>M266*12</f>
        <v>0</v>
      </c>
      <c r="O266" s="10">
        <v>5</v>
      </c>
      <c r="R266" s="92">
        <f>Q266*12</f>
        <v>0</v>
      </c>
      <c r="U266" s="83">
        <f t="shared" si="182"/>
        <v>0</v>
      </c>
      <c r="V266" s="83">
        <f t="shared" si="183"/>
        <v>0</v>
      </c>
      <c r="W266" s="83">
        <f t="shared" si="184"/>
        <v>0</v>
      </c>
      <c r="X266" s="91">
        <f>W266*12</f>
        <v>0</v>
      </c>
      <c r="Y266" s="83"/>
      <c r="AA266" s="93">
        <f>Y266+Z266</f>
        <v>0</v>
      </c>
      <c r="AB266" s="94">
        <f t="shared" si="186"/>
        <v>0</v>
      </c>
      <c r="AC266" s="94" t="e">
        <f>(X266-AA266)/E266</f>
        <v>#VALUE!</v>
      </c>
      <c r="AD266" s="95"/>
      <c r="AE266" s="96">
        <f t="shared" si="193"/>
        <v>0</v>
      </c>
      <c r="AF266" s="96">
        <f t="shared" si="194"/>
        <v>0</v>
      </c>
    </row>
    <row r="267" spans="1:32" s="10" customFormat="1" x14ac:dyDescent="0.25">
      <c r="A267" s="107" t="s">
        <v>388</v>
      </c>
      <c r="B267" s="10" t="s">
        <v>292</v>
      </c>
      <c r="C267" s="10" t="s">
        <v>686</v>
      </c>
      <c r="D267" s="91">
        <v>1600000</v>
      </c>
      <c r="E267" s="106"/>
      <c r="F267" s="106"/>
      <c r="G267" s="124" t="s">
        <v>687</v>
      </c>
      <c r="H267" s="10" t="s">
        <v>688</v>
      </c>
      <c r="I267" s="10" t="s">
        <v>689</v>
      </c>
      <c r="J267" s="10" t="s">
        <v>690</v>
      </c>
      <c r="K267" s="10" t="s">
        <v>691</v>
      </c>
      <c r="L267" s="10">
        <v>1</v>
      </c>
      <c r="M267" s="91">
        <v>1500</v>
      </c>
      <c r="N267" s="91">
        <f>M267*12</f>
        <v>18000</v>
      </c>
      <c r="O267" s="10">
        <v>3</v>
      </c>
      <c r="P267" s="10">
        <v>7</v>
      </c>
      <c r="Q267" s="91">
        <f>2500+2500+1500</f>
        <v>6500</v>
      </c>
      <c r="R267" s="92">
        <f>Q267*12</f>
        <v>78000</v>
      </c>
      <c r="S267" s="10">
        <v>1</v>
      </c>
      <c r="T267" s="10">
        <v>300</v>
      </c>
      <c r="U267" s="93">
        <f t="shared" si="182"/>
        <v>3600</v>
      </c>
      <c r="V267" s="93">
        <f t="shared" si="183"/>
        <v>99600</v>
      </c>
      <c r="W267" s="93">
        <f t="shared" si="184"/>
        <v>8300</v>
      </c>
      <c r="X267" s="91">
        <f t="shared" ref="X267:X273" si="196">W267*12</f>
        <v>99600</v>
      </c>
      <c r="Y267" s="93">
        <v>9973</v>
      </c>
      <c r="Z267" s="91">
        <f>1700+815+2243+800+4416</f>
        <v>9974</v>
      </c>
      <c r="AA267" s="93">
        <f>Y267+Z267</f>
        <v>19947</v>
      </c>
      <c r="AB267" s="94">
        <f t="shared" si="186"/>
        <v>4.9790624999999998E-2</v>
      </c>
      <c r="AC267" s="94" t="e">
        <f>(X267-AA267)/E267</f>
        <v>#DIV/0!</v>
      </c>
      <c r="AD267" s="95">
        <v>4787</v>
      </c>
      <c r="AE267" s="96">
        <f t="shared" si="193"/>
        <v>1662.25</v>
      </c>
      <c r="AF267" s="96">
        <f t="shared" si="194"/>
        <v>1850.75</v>
      </c>
    </row>
    <row r="268" spans="1:32" s="10" customFormat="1" x14ac:dyDescent="0.25">
      <c r="A268" s="10" t="s">
        <v>76</v>
      </c>
      <c r="B268" s="10" t="s">
        <v>692</v>
      </c>
      <c r="C268" s="10" t="s">
        <v>693</v>
      </c>
      <c r="D268" s="91">
        <v>1500000</v>
      </c>
      <c r="E268" s="106" t="s">
        <v>694</v>
      </c>
      <c r="F268" s="106"/>
      <c r="G268" s="107">
        <v>44470</v>
      </c>
      <c r="H268" s="10" t="s">
        <v>695</v>
      </c>
      <c r="N268" s="91">
        <f>M268*12</f>
        <v>0</v>
      </c>
      <c r="P268" s="10">
        <v>6</v>
      </c>
      <c r="R268" s="92">
        <f>Q268*12</f>
        <v>0</v>
      </c>
      <c r="U268" s="83">
        <f t="shared" si="182"/>
        <v>0</v>
      </c>
      <c r="V268" s="83">
        <f t="shared" si="183"/>
        <v>0</v>
      </c>
      <c r="W268" s="83">
        <f t="shared" si="184"/>
        <v>0</v>
      </c>
      <c r="X268" s="91">
        <f t="shared" si="196"/>
        <v>0</v>
      </c>
      <c r="Y268" s="83">
        <v>8000</v>
      </c>
      <c r="Z268" s="10">
        <v>10000</v>
      </c>
      <c r="AA268" s="93">
        <f>Y268+Z268</f>
        <v>18000</v>
      </c>
      <c r="AB268" s="94">
        <f t="shared" si="186"/>
        <v>-1.2E-2</v>
      </c>
      <c r="AC268" s="94" t="e">
        <f>(X268-AA268)/E268</f>
        <v>#VALUE!</v>
      </c>
      <c r="AD268" s="95">
        <v>4631</v>
      </c>
      <c r="AE268" s="96">
        <f t="shared" si="193"/>
        <v>1500</v>
      </c>
      <c r="AF268" s="96">
        <f t="shared" si="194"/>
        <v>-6131</v>
      </c>
    </row>
    <row r="269" spans="1:32" s="10" customFormat="1" x14ac:dyDescent="0.25">
      <c r="A269" s="10" t="s">
        <v>76</v>
      </c>
      <c r="B269" s="10" t="s">
        <v>83</v>
      </c>
      <c r="C269" s="10" t="s">
        <v>696</v>
      </c>
      <c r="D269" s="91">
        <v>1675000</v>
      </c>
      <c r="E269" s="106"/>
      <c r="F269" s="106"/>
      <c r="G269" s="107" t="s">
        <v>697</v>
      </c>
      <c r="H269" s="10" t="s">
        <v>698</v>
      </c>
      <c r="I269" s="10" t="s">
        <v>699</v>
      </c>
      <c r="N269" s="91">
        <f>M269*12</f>
        <v>0</v>
      </c>
      <c r="O269" s="10">
        <v>3</v>
      </c>
      <c r="P269" s="10">
        <v>4</v>
      </c>
      <c r="Q269" s="10">
        <f>2000+2300+1700</f>
        <v>6000</v>
      </c>
      <c r="R269" s="92">
        <f>Q269*12</f>
        <v>72000</v>
      </c>
      <c r="U269" s="93">
        <f t="shared" si="182"/>
        <v>0</v>
      </c>
      <c r="V269" s="93">
        <f t="shared" si="183"/>
        <v>72000</v>
      </c>
      <c r="W269" s="93">
        <f t="shared" si="184"/>
        <v>6000</v>
      </c>
      <c r="X269" s="91">
        <f t="shared" si="196"/>
        <v>72000</v>
      </c>
      <c r="Y269" s="93">
        <v>9200</v>
      </c>
      <c r="Z269" s="91">
        <v>10000</v>
      </c>
      <c r="AA269" s="93">
        <f>Y269+Z269</f>
        <v>19200</v>
      </c>
      <c r="AB269" s="94">
        <f t="shared" si="186"/>
        <v>3.1522388059701492E-2</v>
      </c>
      <c r="AC269" s="94" t="e">
        <f>(X269-AA269)/E269</f>
        <v>#DIV/0!</v>
      </c>
      <c r="AD269" s="95">
        <v>5114</v>
      </c>
      <c r="AE269" s="96">
        <f t="shared" si="193"/>
        <v>1600</v>
      </c>
      <c r="AF269" s="96">
        <f t="shared" si="194"/>
        <v>-714</v>
      </c>
    </row>
    <row r="270" spans="1:32" s="10" customFormat="1" x14ac:dyDescent="0.25">
      <c r="A270" s="10" t="s">
        <v>76</v>
      </c>
      <c r="B270" s="10" t="s">
        <v>652</v>
      </c>
      <c r="C270" s="10" t="s">
        <v>700</v>
      </c>
      <c r="D270" s="91">
        <v>1500000</v>
      </c>
      <c r="E270" s="106"/>
      <c r="F270" s="106" t="s">
        <v>701</v>
      </c>
      <c r="G270" s="107">
        <v>189</v>
      </c>
      <c r="H270" s="10" t="s">
        <v>702</v>
      </c>
      <c r="J270" s="10" t="s">
        <v>703</v>
      </c>
      <c r="K270" s="10" t="s">
        <v>704</v>
      </c>
      <c r="L270" s="10">
        <v>1</v>
      </c>
      <c r="N270" s="91">
        <f>M270*12</f>
        <v>0</v>
      </c>
      <c r="O270" s="10">
        <v>2</v>
      </c>
      <c r="P270" s="10">
        <v>6</v>
      </c>
      <c r="R270" s="92">
        <f>Q270*12</f>
        <v>0</v>
      </c>
      <c r="U270" s="83">
        <f t="shared" si="182"/>
        <v>0</v>
      </c>
      <c r="V270" s="83">
        <f t="shared" si="183"/>
        <v>0</v>
      </c>
      <c r="W270" s="83">
        <f t="shared" si="184"/>
        <v>0</v>
      </c>
      <c r="X270" s="91">
        <f t="shared" si="196"/>
        <v>0</v>
      </c>
      <c r="Y270" s="83">
        <v>2464.7199999999998</v>
      </c>
      <c r="Z270" s="10">
        <v>10000</v>
      </c>
      <c r="AA270" s="93">
        <f>Y270+Z270</f>
        <v>12464.72</v>
      </c>
      <c r="AB270" s="94">
        <f t="shared" si="186"/>
        <v>-8.3098133333333324E-3</v>
      </c>
      <c r="AC270" s="94" t="e">
        <f>(X270-AA270)/E270</f>
        <v>#DIV/0!</v>
      </c>
      <c r="AD270" s="95"/>
      <c r="AE270" s="96">
        <f t="shared" si="193"/>
        <v>1038.7266666666667</v>
      </c>
      <c r="AF270" s="96">
        <f t="shared" si="194"/>
        <v>-1038.7266666666667</v>
      </c>
    </row>
    <row r="271" spans="1:32" s="10" customFormat="1" x14ac:dyDescent="0.25">
      <c r="C271" s="10" t="s">
        <v>705</v>
      </c>
      <c r="D271" s="91">
        <v>1700000</v>
      </c>
      <c r="E271" s="106" t="s">
        <v>706</v>
      </c>
      <c r="F271" s="106"/>
      <c r="G271" s="107"/>
      <c r="N271" s="91">
        <f t="shared" ref="N271:N281" si="197">M271*12</f>
        <v>0</v>
      </c>
      <c r="R271" s="92">
        <f t="shared" ref="R271:R281" si="198">Q271*12</f>
        <v>0</v>
      </c>
      <c r="U271" s="83">
        <f t="shared" si="182"/>
        <v>0</v>
      </c>
      <c r="V271" s="83">
        <f t="shared" si="183"/>
        <v>0</v>
      </c>
      <c r="W271" s="83">
        <f t="shared" si="184"/>
        <v>0</v>
      </c>
      <c r="X271" s="91">
        <f t="shared" si="196"/>
        <v>0</v>
      </c>
      <c r="Y271" s="83"/>
      <c r="AA271" s="93">
        <f t="shared" ref="AA271:AA333" si="199">Y271+Z271</f>
        <v>0</v>
      </c>
      <c r="AB271" s="94">
        <f t="shared" si="186"/>
        <v>0</v>
      </c>
      <c r="AC271" s="94" t="e">
        <f>(X271-AA271)/#REF!</f>
        <v>#REF!</v>
      </c>
      <c r="AD271" s="95"/>
      <c r="AE271" s="96">
        <f t="shared" si="193"/>
        <v>0</v>
      </c>
      <c r="AF271" s="96">
        <f t="shared" si="194"/>
        <v>0</v>
      </c>
    </row>
    <row r="272" spans="1:32" s="10" customFormat="1" x14ac:dyDescent="0.25">
      <c r="A272" s="10" t="s">
        <v>76</v>
      </c>
      <c r="B272" s="10" t="s">
        <v>110</v>
      </c>
      <c r="C272" s="10" t="s">
        <v>707</v>
      </c>
      <c r="D272" s="91">
        <v>2300000</v>
      </c>
      <c r="E272" s="106"/>
      <c r="F272" s="106"/>
      <c r="G272" s="107">
        <v>178</v>
      </c>
      <c r="H272" s="10" t="s">
        <v>708</v>
      </c>
      <c r="J272" s="10" t="s">
        <v>709</v>
      </c>
      <c r="K272" s="10">
        <v>5000</v>
      </c>
      <c r="N272" s="91">
        <f t="shared" si="197"/>
        <v>0</v>
      </c>
      <c r="O272" s="10">
        <v>5</v>
      </c>
      <c r="P272" s="10">
        <v>9</v>
      </c>
      <c r="R272" s="92">
        <f t="shared" si="198"/>
        <v>0</v>
      </c>
      <c r="U272" s="83">
        <f t="shared" si="182"/>
        <v>0</v>
      </c>
      <c r="V272" s="83">
        <f t="shared" si="183"/>
        <v>0</v>
      </c>
      <c r="W272" s="83">
        <f t="shared" si="184"/>
        <v>0</v>
      </c>
      <c r="X272" s="91">
        <f t="shared" si="196"/>
        <v>0</v>
      </c>
      <c r="Y272" s="83">
        <v>10234</v>
      </c>
      <c r="Z272" s="10">
        <v>10000</v>
      </c>
      <c r="AA272" s="93">
        <f t="shared" si="199"/>
        <v>20234</v>
      </c>
      <c r="AB272" s="94">
        <f t="shared" si="186"/>
        <v>-8.7973913043478263E-3</v>
      </c>
      <c r="AC272" s="94" t="e">
        <f t="shared" ref="AC272:AC334" si="200">(X272-AA272)/E272</f>
        <v>#DIV/0!</v>
      </c>
      <c r="AD272" s="95"/>
      <c r="AE272" s="96">
        <f t="shared" si="193"/>
        <v>1686.1666666666667</v>
      </c>
      <c r="AF272" s="96">
        <f t="shared" si="194"/>
        <v>-1686.1666666666667</v>
      </c>
    </row>
    <row r="273" spans="1:32" s="10" customFormat="1" x14ac:dyDescent="0.25">
      <c r="A273" s="10" t="s">
        <v>76</v>
      </c>
      <c r="B273" s="10" t="s">
        <v>192</v>
      </c>
      <c r="C273" s="10" t="s">
        <v>710</v>
      </c>
      <c r="D273" s="91">
        <v>1910000</v>
      </c>
      <c r="E273" s="106">
        <v>1550000</v>
      </c>
      <c r="F273" s="106" t="s">
        <v>711</v>
      </c>
      <c r="G273" s="107" t="s">
        <v>712</v>
      </c>
      <c r="H273" s="10" t="s">
        <v>713</v>
      </c>
      <c r="J273" s="10">
        <v>1979</v>
      </c>
      <c r="L273" s="10">
        <v>0</v>
      </c>
      <c r="N273" s="91">
        <f t="shared" si="197"/>
        <v>0</v>
      </c>
      <c r="P273" s="10">
        <v>10</v>
      </c>
      <c r="Q273" s="10">
        <f>800*10</f>
        <v>8000</v>
      </c>
      <c r="R273" s="92">
        <f t="shared" si="198"/>
        <v>96000</v>
      </c>
      <c r="U273" s="83">
        <f t="shared" si="182"/>
        <v>0</v>
      </c>
      <c r="V273" s="83">
        <f t="shared" si="183"/>
        <v>96000</v>
      </c>
      <c r="W273" s="83">
        <f t="shared" si="184"/>
        <v>8000</v>
      </c>
      <c r="X273" s="91">
        <f t="shared" si="196"/>
        <v>96000</v>
      </c>
      <c r="Y273" s="83">
        <v>7764</v>
      </c>
      <c r="Z273" s="10">
        <v>10000</v>
      </c>
      <c r="AA273" s="93">
        <f t="shared" si="199"/>
        <v>17764</v>
      </c>
      <c r="AB273" s="94">
        <f t="shared" si="186"/>
        <v>4.0961256544502618E-2</v>
      </c>
      <c r="AC273" s="94">
        <f t="shared" si="200"/>
        <v>5.0474838709677422E-2</v>
      </c>
      <c r="AD273" s="95"/>
      <c r="AE273" s="96"/>
      <c r="AF273" s="96"/>
    </row>
    <row r="274" spans="1:32" s="10" customFormat="1" x14ac:dyDescent="0.25">
      <c r="A274" s="107" t="s">
        <v>64</v>
      </c>
      <c r="B274" s="10" t="s">
        <v>77</v>
      </c>
      <c r="C274" s="10" t="s">
        <v>714</v>
      </c>
      <c r="D274" s="91">
        <v>2300000</v>
      </c>
      <c r="E274" s="106">
        <v>1500000</v>
      </c>
      <c r="F274" s="106"/>
      <c r="G274" s="107"/>
      <c r="H274" s="10" t="s">
        <v>387</v>
      </c>
      <c r="L274" s="10" t="s">
        <v>715</v>
      </c>
      <c r="M274" s="10">
        <v>3500</v>
      </c>
      <c r="N274" s="10">
        <f t="shared" si="197"/>
        <v>42000</v>
      </c>
      <c r="Q274" s="10">
        <f>57600/12+T274</f>
        <v>5617</v>
      </c>
      <c r="R274" s="10">
        <f t="shared" si="198"/>
        <v>67404</v>
      </c>
      <c r="T274" s="10">
        <f>1667-850</f>
        <v>817</v>
      </c>
      <c r="U274" s="93">
        <f t="shared" si="182"/>
        <v>9804</v>
      </c>
      <c r="V274" s="93">
        <f t="shared" si="183"/>
        <v>119208</v>
      </c>
      <c r="W274" s="93">
        <f t="shared" si="184"/>
        <v>9934</v>
      </c>
      <c r="X274" s="91"/>
      <c r="Y274" s="93">
        <v>5486</v>
      </c>
      <c r="Z274" s="91"/>
      <c r="AA274" s="93">
        <f t="shared" si="199"/>
        <v>5486</v>
      </c>
      <c r="AB274" s="94">
        <f t="shared" si="186"/>
        <v>4.9444347826086955E-2</v>
      </c>
      <c r="AC274" s="94">
        <f t="shared" si="200"/>
        <v>-3.6573333333333332E-3</v>
      </c>
      <c r="AD274" s="95"/>
      <c r="AE274" s="96">
        <f t="shared" ref="AE274:AE283" si="201">AA274/12</f>
        <v>457.16666666666669</v>
      </c>
      <c r="AF274" s="96">
        <f t="shared" ref="AF274:AF283" si="202">W274-AD274-AE274</f>
        <v>9476.8333333333339</v>
      </c>
    </row>
    <row r="275" spans="1:32" s="10" customFormat="1" x14ac:dyDescent="0.25">
      <c r="A275" s="10" t="s">
        <v>76</v>
      </c>
      <c r="B275" s="10" t="s">
        <v>292</v>
      </c>
      <c r="C275" s="10" t="s">
        <v>716</v>
      </c>
      <c r="D275" s="91">
        <v>2100000</v>
      </c>
      <c r="E275" s="106"/>
      <c r="F275" s="106" t="s">
        <v>717</v>
      </c>
      <c r="G275" s="107" t="s">
        <v>718</v>
      </c>
      <c r="H275" s="10" t="s">
        <v>719</v>
      </c>
      <c r="J275" s="10">
        <v>2137</v>
      </c>
      <c r="K275" s="10">
        <v>1620</v>
      </c>
      <c r="L275" s="10">
        <v>1</v>
      </c>
      <c r="N275" s="91">
        <f t="shared" si="197"/>
        <v>0</v>
      </c>
      <c r="O275" s="10">
        <v>2</v>
      </c>
      <c r="P275" s="10" t="s">
        <v>566</v>
      </c>
      <c r="R275" s="92">
        <f t="shared" si="198"/>
        <v>0</v>
      </c>
      <c r="U275" s="83">
        <f t="shared" si="182"/>
        <v>0</v>
      </c>
      <c r="V275" s="83">
        <f t="shared" si="183"/>
        <v>0</v>
      </c>
      <c r="W275" s="83">
        <f t="shared" si="184"/>
        <v>0</v>
      </c>
      <c r="X275" s="91">
        <f t="shared" ref="X275:X281" si="203">W275*12</f>
        <v>0</v>
      </c>
      <c r="Y275" s="83">
        <v>2035</v>
      </c>
      <c r="Z275" s="10">
        <v>10000</v>
      </c>
      <c r="AA275" s="93">
        <f t="shared" si="199"/>
        <v>12035</v>
      </c>
      <c r="AB275" s="94">
        <f t="shared" si="186"/>
        <v>-5.7309523809523808E-3</v>
      </c>
      <c r="AC275" s="94" t="e">
        <f t="shared" si="200"/>
        <v>#DIV/0!</v>
      </c>
      <c r="AD275" s="95"/>
      <c r="AE275" s="96">
        <f t="shared" si="201"/>
        <v>1002.9166666666666</v>
      </c>
      <c r="AF275" s="96">
        <f t="shared" si="202"/>
        <v>-1002.9166666666666</v>
      </c>
    </row>
    <row r="276" spans="1:32" s="10" customFormat="1" x14ac:dyDescent="0.25">
      <c r="B276" s="10" t="s">
        <v>360</v>
      </c>
      <c r="C276" s="10" t="s">
        <v>720</v>
      </c>
      <c r="D276" s="91">
        <v>2000000</v>
      </c>
      <c r="E276" s="106" t="s">
        <v>721</v>
      </c>
      <c r="F276" s="106"/>
      <c r="G276" s="107">
        <v>39</v>
      </c>
      <c r="H276" s="10" t="s">
        <v>722</v>
      </c>
      <c r="K276" s="10">
        <v>2528</v>
      </c>
      <c r="N276" s="91">
        <f t="shared" si="197"/>
        <v>0</v>
      </c>
      <c r="O276" s="10">
        <v>3</v>
      </c>
      <c r="P276" s="10">
        <v>6</v>
      </c>
      <c r="Q276" s="10">
        <f>2750*3</f>
        <v>8250</v>
      </c>
      <c r="R276" s="92">
        <f t="shared" si="198"/>
        <v>99000</v>
      </c>
      <c r="U276" s="83">
        <f t="shared" si="182"/>
        <v>0</v>
      </c>
      <c r="V276" s="83">
        <f t="shared" si="183"/>
        <v>99000</v>
      </c>
      <c r="W276" s="83">
        <f t="shared" si="184"/>
        <v>8250</v>
      </c>
      <c r="X276" s="91">
        <f t="shared" si="203"/>
        <v>99000</v>
      </c>
      <c r="Y276" s="83">
        <v>3409</v>
      </c>
      <c r="Z276" s="10">
        <v>10000</v>
      </c>
      <c r="AA276" s="93">
        <f t="shared" si="199"/>
        <v>13409</v>
      </c>
      <c r="AB276" s="94">
        <f t="shared" si="186"/>
        <v>4.27955E-2</v>
      </c>
      <c r="AC276" s="94" t="e">
        <f t="shared" si="200"/>
        <v>#VALUE!</v>
      </c>
      <c r="AD276" s="95"/>
      <c r="AE276" s="96">
        <f t="shared" si="201"/>
        <v>1117.4166666666667</v>
      </c>
      <c r="AF276" s="96">
        <f t="shared" si="202"/>
        <v>7132.583333333333</v>
      </c>
    </row>
    <row r="277" spans="1:32" s="10" customFormat="1" x14ac:dyDescent="0.25">
      <c r="C277" s="10" t="s">
        <v>641</v>
      </c>
      <c r="D277" s="91">
        <v>1098000</v>
      </c>
      <c r="E277" s="106"/>
      <c r="F277" s="106"/>
      <c r="G277" s="107"/>
      <c r="N277" s="91">
        <f t="shared" si="197"/>
        <v>0</v>
      </c>
      <c r="R277" s="92">
        <f t="shared" si="198"/>
        <v>0</v>
      </c>
      <c r="U277" s="83">
        <f t="shared" si="182"/>
        <v>0</v>
      </c>
      <c r="V277" s="83">
        <f t="shared" si="183"/>
        <v>0</v>
      </c>
      <c r="W277" s="83">
        <f t="shared" si="184"/>
        <v>0</v>
      </c>
      <c r="X277" s="91">
        <f t="shared" si="203"/>
        <v>0</v>
      </c>
      <c r="Y277" s="83"/>
      <c r="Z277" s="10">
        <v>10000</v>
      </c>
      <c r="AA277" s="93">
        <f t="shared" si="199"/>
        <v>10000</v>
      </c>
      <c r="AB277" s="94">
        <f t="shared" si="186"/>
        <v>-9.1074681238615673E-3</v>
      </c>
      <c r="AC277" s="94" t="e">
        <f t="shared" si="200"/>
        <v>#DIV/0!</v>
      </c>
      <c r="AD277" s="95"/>
      <c r="AE277" s="96">
        <f t="shared" si="201"/>
        <v>833.33333333333337</v>
      </c>
      <c r="AF277" s="96">
        <f t="shared" si="202"/>
        <v>-833.33333333333337</v>
      </c>
    </row>
    <row r="278" spans="1:32" s="10" customFormat="1" x14ac:dyDescent="0.25">
      <c r="B278" s="10" t="s">
        <v>83</v>
      </c>
      <c r="C278" s="10" t="s">
        <v>723</v>
      </c>
      <c r="D278" s="91">
        <v>1600000</v>
      </c>
      <c r="E278" s="106"/>
      <c r="F278" s="106"/>
      <c r="G278" s="107"/>
      <c r="N278" s="91">
        <f t="shared" si="197"/>
        <v>0</v>
      </c>
      <c r="O278" s="10">
        <v>3</v>
      </c>
      <c r="R278" s="92">
        <f t="shared" si="198"/>
        <v>0</v>
      </c>
      <c r="U278" s="83">
        <f t="shared" si="182"/>
        <v>0</v>
      </c>
      <c r="V278" s="83">
        <f t="shared" si="183"/>
        <v>0</v>
      </c>
      <c r="W278" s="83">
        <f t="shared" si="184"/>
        <v>0</v>
      </c>
      <c r="X278" s="91">
        <f t="shared" si="203"/>
        <v>0</v>
      </c>
      <c r="Y278" s="83">
        <v>8000</v>
      </c>
      <c r="Z278" s="10">
        <v>10000</v>
      </c>
      <c r="AA278" s="93">
        <f t="shared" si="199"/>
        <v>18000</v>
      </c>
      <c r="AB278" s="94">
        <f t="shared" si="186"/>
        <v>-1.125E-2</v>
      </c>
      <c r="AC278" s="94" t="e">
        <f t="shared" si="200"/>
        <v>#DIV/0!</v>
      </c>
      <c r="AD278" s="95"/>
      <c r="AE278" s="96">
        <f t="shared" si="201"/>
        <v>1500</v>
      </c>
      <c r="AF278" s="96">
        <f t="shared" si="202"/>
        <v>-1500</v>
      </c>
    </row>
    <row r="279" spans="1:32" s="10" customFormat="1" x14ac:dyDescent="0.25">
      <c r="B279" s="10" t="s">
        <v>83</v>
      </c>
      <c r="C279" s="10" t="s">
        <v>724</v>
      </c>
      <c r="D279" s="91">
        <v>1450000</v>
      </c>
      <c r="E279" s="106"/>
      <c r="F279" s="106"/>
      <c r="G279" s="107" t="s">
        <v>725</v>
      </c>
      <c r="H279" s="10" t="s">
        <v>726</v>
      </c>
      <c r="K279" s="10">
        <v>1870</v>
      </c>
      <c r="N279" s="91">
        <f t="shared" si="197"/>
        <v>0</v>
      </c>
      <c r="O279" s="10">
        <v>2</v>
      </c>
      <c r="P279" s="10">
        <v>5</v>
      </c>
      <c r="R279" s="92">
        <f t="shared" si="198"/>
        <v>0</v>
      </c>
      <c r="U279" s="83">
        <f t="shared" si="182"/>
        <v>0</v>
      </c>
      <c r="V279" s="83">
        <f t="shared" si="183"/>
        <v>0</v>
      </c>
      <c r="W279" s="83">
        <f t="shared" si="184"/>
        <v>0</v>
      </c>
      <c r="X279" s="91">
        <f t="shared" si="203"/>
        <v>0</v>
      </c>
      <c r="Y279" s="83"/>
      <c r="Z279" s="10">
        <v>10000</v>
      </c>
      <c r="AA279" s="93">
        <f t="shared" si="199"/>
        <v>10000</v>
      </c>
      <c r="AB279" s="94">
        <f t="shared" si="186"/>
        <v>-6.8965517241379309E-3</v>
      </c>
      <c r="AC279" s="94" t="e">
        <f t="shared" si="200"/>
        <v>#DIV/0!</v>
      </c>
      <c r="AD279" s="95"/>
      <c r="AE279" s="96">
        <f t="shared" si="201"/>
        <v>833.33333333333337</v>
      </c>
      <c r="AF279" s="96">
        <f t="shared" si="202"/>
        <v>-833.33333333333337</v>
      </c>
    </row>
    <row r="280" spans="1:32" s="10" customFormat="1" x14ac:dyDescent="0.25">
      <c r="A280" s="10" t="s">
        <v>76</v>
      </c>
      <c r="B280" s="10" t="s">
        <v>77</v>
      </c>
      <c r="C280" s="10" t="s">
        <v>727</v>
      </c>
      <c r="D280" s="91">
        <v>1995000</v>
      </c>
      <c r="E280" s="106"/>
      <c r="F280" s="106"/>
      <c r="G280" s="107" t="s">
        <v>728</v>
      </c>
      <c r="H280" s="10" t="s">
        <v>729</v>
      </c>
      <c r="N280" s="91">
        <f t="shared" si="197"/>
        <v>0</v>
      </c>
      <c r="O280" s="10">
        <v>3</v>
      </c>
      <c r="R280" s="92">
        <f t="shared" si="198"/>
        <v>0</v>
      </c>
      <c r="U280" s="83">
        <f t="shared" si="182"/>
        <v>0</v>
      </c>
      <c r="V280" s="83">
        <f t="shared" si="183"/>
        <v>0</v>
      </c>
      <c r="W280" s="83">
        <f t="shared" si="184"/>
        <v>0</v>
      </c>
      <c r="X280" s="91">
        <f t="shared" si="203"/>
        <v>0</v>
      </c>
      <c r="Y280" s="83">
        <v>11600</v>
      </c>
      <c r="Z280" s="10">
        <v>10000</v>
      </c>
      <c r="AA280" s="93">
        <f t="shared" si="199"/>
        <v>21600</v>
      </c>
      <c r="AB280" s="94">
        <f t="shared" si="186"/>
        <v>-1.0827067669172932E-2</v>
      </c>
      <c r="AC280" s="94" t="e">
        <f t="shared" si="200"/>
        <v>#DIV/0!</v>
      </c>
      <c r="AD280" s="95"/>
      <c r="AE280" s="96">
        <f t="shared" si="201"/>
        <v>1800</v>
      </c>
      <c r="AF280" s="96">
        <f t="shared" si="202"/>
        <v>-1800</v>
      </c>
    </row>
    <row r="281" spans="1:32" s="10" customFormat="1" x14ac:dyDescent="0.25">
      <c r="B281" s="10" t="s">
        <v>110</v>
      </c>
      <c r="C281" s="10" t="s">
        <v>730</v>
      </c>
      <c r="D281" s="91">
        <v>2190000</v>
      </c>
      <c r="E281" s="106"/>
      <c r="F281" s="106"/>
      <c r="G281" s="107">
        <v>44317</v>
      </c>
      <c r="H281" s="10" t="s">
        <v>731</v>
      </c>
      <c r="L281" s="10">
        <v>1</v>
      </c>
      <c r="N281" s="91">
        <f t="shared" si="197"/>
        <v>0</v>
      </c>
      <c r="O281" s="10">
        <v>2</v>
      </c>
      <c r="R281" s="92">
        <f t="shared" si="198"/>
        <v>0</v>
      </c>
      <c r="U281" s="83">
        <f t="shared" si="182"/>
        <v>0</v>
      </c>
      <c r="V281" s="83">
        <f t="shared" si="183"/>
        <v>0</v>
      </c>
      <c r="W281" s="83">
        <f t="shared" si="184"/>
        <v>0</v>
      </c>
      <c r="X281" s="91">
        <f t="shared" si="203"/>
        <v>0</v>
      </c>
      <c r="Y281" s="83"/>
      <c r="Z281" s="10">
        <v>10000</v>
      </c>
      <c r="AA281" s="93">
        <f t="shared" si="199"/>
        <v>10000</v>
      </c>
      <c r="AB281" s="94">
        <f t="shared" si="186"/>
        <v>-4.5662100456621002E-3</v>
      </c>
      <c r="AC281" s="94" t="e">
        <f t="shared" si="200"/>
        <v>#DIV/0!</v>
      </c>
      <c r="AD281" s="95"/>
      <c r="AE281" s="96">
        <f t="shared" si="201"/>
        <v>833.33333333333337</v>
      </c>
      <c r="AF281" s="96">
        <f t="shared" si="202"/>
        <v>-833.33333333333337</v>
      </c>
    </row>
    <row r="282" spans="1:32" s="10" customFormat="1" x14ac:dyDescent="0.25">
      <c r="A282" s="107" t="s">
        <v>64</v>
      </c>
      <c r="B282" s="10" t="s">
        <v>68</v>
      </c>
      <c r="C282" s="10" t="s">
        <v>735</v>
      </c>
      <c r="D282" s="91">
        <v>2150000</v>
      </c>
      <c r="E282" s="106"/>
      <c r="F282" s="106"/>
      <c r="G282" s="107"/>
      <c r="H282" s="10" t="s">
        <v>736</v>
      </c>
      <c r="I282" s="10" t="s">
        <v>737</v>
      </c>
      <c r="J282" s="10" t="s">
        <v>542</v>
      </c>
      <c r="K282" s="10" t="s">
        <v>703</v>
      </c>
      <c r="L282" s="10" t="s">
        <v>738</v>
      </c>
      <c r="O282" s="10" t="s">
        <v>739</v>
      </c>
      <c r="U282" s="93">
        <f t="shared" si="182"/>
        <v>0</v>
      </c>
      <c r="V282" s="93">
        <f t="shared" si="183"/>
        <v>0</v>
      </c>
      <c r="W282" s="93">
        <f t="shared" si="184"/>
        <v>0</v>
      </c>
      <c r="X282" s="91"/>
      <c r="Y282" s="93"/>
      <c r="Z282" s="91"/>
      <c r="AA282" s="93">
        <f t="shared" si="199"/>
        <v>0</v>
      </c>
      <c r="AB282" s="94">
        <f t="shared" si="186"/>
        <v>0</v>
      </c>
      <c r="AC282" s="94" t="e">
        <f t="shared" si="200"/>
        <v>#DIV/0!</v>
      </c>
      <c r="AD282" s="95">
        <v>7181</v>
      </c>
      <c r="AE282" s="96">
        <f t="shared" si="201"/>
        <v>0</v>
      </c>
      <c r="AF282" s="96">
        <f t="shared" si="202"/>
        <v>-7181</v>
      </c>
    </row>
    <row r="283" spans="1:32" s="10" customFormat="1" x14ac:dyDescent="0.25">
      <c r="A283" s="10" t="s">
        <v>76</v>
      </c>
      <c r="B283" s="10" t="s">
        <v>360</v>
      </c>
      <c r="C283" s="10" t="s">
        <v>740</v>
      </c>
      <c r="D283" s="91">
        <v>1750000</v>
      </c>
      <c r="E283" s="106"/>
      <c r="F283" s="106"/>
      <c r="G283" s="107"/>
      <c r="H283" s="10" t="s">
        <v>741</v>
      </c>
      <c r="N283" s="91">
        <f>M283*12</f>
        <v>0</v>
      </c>
      <c r="O283" s="10">
        <v>2</v>
      </c>
      <c r="P283" s="10">
        <v>6</v>
      </c>
      <c r="Q283" s="10">
        <f>4500+2000</f>
        <v>6500</v>
      </c>
      <c r="R283" s="92">
        <f>Q283*12</f>
        <v>78000</v>
      </c>
      <c r="U283" s="93">
        <f t="shared" si="182"/>
        <v>0</v>
      </c>
      <c r="V283" s="93">
        <f t="shared" si="183"/>
        <v>78000</v>
      </c>
      <c r="W283" s="93">
        <f t="shared" si="184"/>
        <v>6500</v>
      </c>
      <c r="X283" s="91">
        <f t="shared" ref="X283:X289" si="204">W283*12</f>
        <v>78000</v>
      </c>
      <c r="Y283" s="93">
        <v>3938</v>
      </c>
      <c r="Z283" s="91">
        <v>10000</v>
      </c>
      <c r="AA283" s="93">
        <f t="shared" si="199"/>
        <v>13938</v>
      </c>
      <c r="AB283" s="94">
        <f t="shared" si="186"/>
        <v>3.6606857142857142E-2</v>
      </c>
      <c r="AC283" s="94" t="e">
        <f t="shared" si="200"/>
        <v>#DIV/0!</v>
      </c>
      <c r="AD283" s="95">
        <v>5440</v>
      </c>
      <c r="AE283" s="96">
        <f t="shared" si="201"/>
        <v>1161.5</v>
      </c>
      <c r="AF283" s="96">
        <f t="shared" si="202"/>
        <v>-101.5</v>
      </c>
    </row>
    <row r="284" spans="1:32" s="10" customFormat="1" x14ac:dyDescent="0.25">
      <c r="A284" s="10" t="s">
        <v>76</v>
      </c>
      <c r="B284" s="10" t="s">
        <v>742</v>
      </c>
      <c r="C284" s="10" t="s">
        <v>743</v>
      </c>
      <c r="D284" s="91">
        <v>2200000</v>
      </c>
      <c r="E284" s="106">
        <v>1750000</v>
      </c>
      <c r="F284" s="106" t="s">
        <v>744</v>
      </c>
      <c r="G284" s="107" t="s">
        <v>745</v>
      </c>
      <c r="H284" s="10" t="s">
        <v>746</v>
      </c>
      <c r="J284" s="10">
        <v>1424</v>
      </c>
      <c r="K284" s="10">
        <v>2820</v>
      </c>
      <c r="L284" s="10">
        <v>0</v>
      </c>
      <c r="N284" s="91">
        <f>M284*12</f>
        <v>0</v>
      </c>
      <c r="O284" s="10">
        <v>3</v>
      </c>
      <c r="P284" s="10">
        <v>8</v>
      </c>
      <c r="Q284" s="10">
        <f>3000+3000+2500</f>
        <v>8500</v>
      </c>
      <c r="R284" s="92">
        <f>Q284*12</f>
        <v>102000</v>
      </c>
      <c r="U284" s="83">
        <f t="shared" si="182"/>
        <v>0</v>
      </c>
      <c r="V284" s="83">
        <f t="shared" si="183"/>
        <v>102000</v>
      </c>
      <c r="W284" s="83">
        <f t="shared" si="184"/>
        <v>8500</v>
      </c>
      <c r="X284" s="91">
        <f t="shared" si="204"/>
        <v>102000</v>
      </c>
      <c r="Y284" s="83">
        <v>4706</v>
      </c>
      <c r="Z284" s="10">
        <v>10000</v>
      </c>
      <c r="AA284" s="93">
        <f t="shared" si="199"/>
        <v>14706</v>
      </c>
      <c r="AB284" s="94">
        <f t="shared" si="186"/>
        <v>3.9679090909090907E-2</v>
      </c>
      <c r="AC284" s="94">
        <f t="shared" si="200"/>
        <v>4.9882285714285712E-2</v>
      </c>
      <c r="AD284" s="95"/>
      <c r="AE284" s="96"/>
      <c r="AF284" s="96"/>
    </row>
    <row r="285" spans="1:32" s="10" customFormat="1" x14ac:dyDescent="0.25">
      <c r="A285" s="10" t="s">
        <v>76</v>
      </c>
      <c r="B285" s="10" t="s">
        <v>360</v>
      </c>
      <c r="C285" s="10" t="s">
        <v>747</v>
      </c>
      <c r="D285" s="91">
        <v>2250000</v>
      </c>
      <c r="E285" s="106">
        <v>2200000</v>
      </c>
      <c r="F285" s="122" t="s">
        <v>627</v>
      </c>
      <c r="G285" s="107"/>
      <c r="H285" s="10" t="s">
        <v>628</v>
      </c>
      <c r="J285" s="10">
        <v>2500</v>
      </c>
      <c r="K285" s="10">
        <v>5600</v>
      </c>
      <c r="L285" s="10">
        <v>1</v>
      </c>
      <c r="M285" s="10">
        <v>5000</v>
      </c>
      <c r="N285" s="91">
        <f>M285*12</f>
        <v>60000</v>
      </c>
      <c r="O285" s="10">
        <v>2</v>
      </c>
      <c r="P285" s="10">
        <v>6</v>
      </c>
      <c r="Q285" s="10">
        <v>6300</v>
      </c>
      <c r="R285" s="92">
        <f>Q285*12</f>
        <v>75600</v>
      </c>
      <c r="U285" s="83">
        <f t="shared" si="182"/>
        <v>0</v>
      </c>
      <c r="V285" s="83">
        <f t="shared" si="183"/>
        <v>135600</v>
      </c>
      <c r="W285" s="83">
        <f t="shared" si="184"/>
        <v>11300</v>
      </c>
      <c r="X285" s="91">
        <f t="shared" si="204"/>
        <v>135600</v>
      </c>
      <c r="Y285" s="83">
        <v>5056</v>
      </c>
      <c r="Z285" s="10">
        <v>10000</v>
      </c>
      <c r="AA285" s="93">
        <f t="shared" si="199"/>
        <v>15056</v>
      </c>
      <c r="AB285" s="94">
        <f t="shared" si="186"/>
        <v>5.3575111111111108E-2</v>
      </c>
      <c r="AC285" s="94">
        <f t="shared" si="200"/>
        <v>5.4792727272727271E-2</v>
      </c>
      <c r="AD285" s="95"/>
      <c r="AE285" s="96">
        <f t="shared" ref="AE285:AE345" si="205">AA285/12</f>
        <v>1254.6666666666667</v>
      </c>
      <c r="AF285" s="96">
        <f t="shared" ref="AF285:AF345" si="206">W285-AD285-AE285</f>
        <v>10045.333333333334</v>
      </c>
    </row>
    <row r="286" spans="1:32" s="10" customFormat="1" x14ac:dyDescent="0.25">
      <c r="A286" s="10" t="s">
        <v>388</v>
      </c>
      <c r="B286" s="10" t="s">
        <v>77</v>
      </c>
      <c r="C286" s="10" t="s">
        <v>748</v>
      </c>
      <c r="D286" s="91">
        <v>1185000</v>
      </c>
      <c r="E286" s="106"/>
      <c r="F286" s="106" t="s">
        <v>749</v>
      </c>
      <c r="G286" s="107" t="s">
        <v>750</v>
      </c>
      <c r="H286" s="10" t="s">
        <v>751</v>
      </c>
      <c r="I286" s="106" t="s">
        <v>752</v>
      </c>
      <c r="J286" s="10">
        <v>2178</v>
      </c>
      <c r="K286" s="10">
        <v>3040</v>
      </c>
      <c r="N286" s="91">
        <f>M286*12</f>
        <v>0</v>
      </c>
      <c r="O286" s="10">
        <v>2</v>
      </c>
      <c r="P286" s="10">
        <v>5</v>
      </c>
      <c r="R286" s="92">
        <f>Q286*12</f>
        <v>0</v>
      </c>
      <c r="U286" s="83">
        <f t="shared" si="182"/>
        <v>0</v>
      </c>
      <c r="V286" s="83">
        <f t="shared" si="183"/>
        <v>0</v>
      </c>
      <c r="W286" s="83">
        <f t="shared" si="184"/>
        <v>0</v>
      </c>
      <c r="X286" s="91">
        <f t="shared" si="204"/>
        <v>0</v>
      </c>
      <c r="Y286" s="83">
        <v>3600</v>
      </c>
      <c r="AA286" s="93">
        <f t="shared" si="199"/>
        <v>3600</v>
      </c>
      <c r="AB286" s="94">
        <f t="shared" si="186"/>
        <v>-3.0379746835443038E-3</v>
      </c>
      <c r="AC286" s="94" t="e">
        <f t="shared" si="200"/>
        <v>#DIV/0!</v>
      </c>
      <c r="AD286" s="95"/>
      <c r="AE286" s="96">
        <f t="shared" si="205"/>
        <v>300</v>
      </c>
      <c r="AF286" s="96">
        <f t="shared" si="206"/>
        <v>-300</v>
      </c>
    </row>
    <row r="287" spans="1:32" s="10" customFormat="1" x14ac:dyDescent="0.25">
      <c r="B287" s="10" t="s">
        <v>360</v>
      </c>
      <c r="C287" s="10" t="s">
        <v>753</v>
      </c>
      <c r="D287" s="91">
        <v>2200000</v>
      </c>
      <c r="E287" s="106"/>
      <c r="F287" s="106"/>
      <c r="G287" s="107">
        <v>44287</v>
      </c>
      <c r="H287" s="10" t="s">
        <v>754</v>
      </c>
      <c r="I287" s="10" t="s">
        <v>755</v>
      </c>
      <c r="J287" s="10">
        <v>2178</v>
      </c>
      <c r="K287" s="10">
        <v>2132</v>
      </c>
      <c r="N287" s="91">
        <f>M287*12</f>
        <v>0</v>
      </c>
      <c r="O287" s="10">
        <v>3</v>
      </c>
      <c r="P287" s="10">
        <v>6</v>
      </c>
      <c r="Q287" s="10">
        <f>1800+1800+1850</f>
        <v>5450</v>
      </c>
      <c r="R287" s="92">
        <f t="shared" ref="R287:R293" si="207">Q287*12</f>
        <v>65400</v>
      </c>
      <c r="U287" s="83">
        <f t="shared" si="182"/>
        <v>0</v>
      </c>
      <c r="V287" s="83">
        <f t="shared" si="183"/>
        <v>65400</v>
      </c>
      <c r="W287" s="83">
        <f t="shared" si="184"/>
        <v>5450</v>
      </c>
      <c r="X287" s="91">
        <f t="shared" si="204"/>
        <v>65400</v>
      </c>
      <c r="Y287" s="83">
        <v>4600</v>
      </c>
      <c r="Z287" s="10">
        <v>10000</v>
      </c>
      <c r="AA287" s="93">
        <f t="shared" si="199"/>
        <v>14600</v>
      </c>
      <c r="AB287" s="94">
        <f t="shared" si="186"/>
        <v>2.3090909090909092E-2</v>
      </c>
      <c r="AC287" s="94" t="e">
        <f t="shared" si="200"/>
        <v>#DIV/0!</v>
      </c>
      <c r="AD287" s="95"/>
      <c r="AE287" s="96">
        <f t="shared" si="205"/>
        <v>1216.6666666666667</v>
      </c>
      <c r="AF287" s="96">
        <f t="shared" si="206"/>
        <v>4233.333333333333</v>
      </c>
    </row>
    <row r="288" spans="1:32" s="10" customFormat="1" x14ac:dyDescent="0.25">
      <c r="A288" s="10" t="s">
        <v>64</v>
      </c>
      <c r="B288" s="10" t="s">
        <v>363</v>
      </c>
      <c r="C288" s="10" t="s">
        <v>756</v>
      </c>
      <c r="D288" s="91">
        <v>2000000</v>
      </c>
      <c r="E288" s="106">
        <v>1650000</v>
      </c>
      <c r="F288" s="106" t="s">
        <v>757</v>
      </c>
      <c r="G288" s="107"/>
      <c r="H288" s="10" t="s">
        <v>758</v>
      </c>
      <c r="J288" s="10" t="s">
        <v>230</v>
      </c>
      <c r="K288" s="10">
        <v>3180</v>
      </c>
      <c r="L288" s="10">
        <v>0</v>
      </c>
      <c r="O288" s="10">
        <v>3</v>
      </c>
      <c r="P288" s="10">
        <v>6</v>
      </c>
      <c r="Q288" s="10">
        <f>3000*3</f>
        <v>9000</v>
      </c>
      <c r="R288" s="92">
        <f t="shared" si="207"/>
        <v>108000</v>
      </c>
      <c r="U288" s="93">
        <f t="shared" si="182"/>
        <v>0</v>
      </c>
      <c r="V288" s="93">
        <f t="shared" si="183"/>
        <v>108000</v>
      </c>
      <c r="W288" s="93">
        <f t="shared" si="184"/>
        <v>9000</v>
      </c>
      <c r="X288" s="91">
        <f t="shared" si="204"/>
        <v>108000</v>
      </c>
      <c r="Y288" s="93">
        <v>12500</v>
      </c>
      <c r="Z288" s="91">
        <v>10000</v>
      </c>
      <c r="AA288" s="93">
        <f t="shared" si="199"/>
        <v>22500</v>
      </c>
      <c r="AB288" s="94">
        <f t="shared" si="186"/>
        <v>4.2750000000000003E-2</v>
      </c>
      <c r="AC288" s="94">
        <f t="shared" si="200"/>
        <v>5.1818181818181819E-2</v>
      </c>
      <c r="AD288" s="95"/>
      <c r="AE288" s="96">
        <f t="shared" si="205"/>
        <v>1875</v>
      </c>
      <c r="AF288" s="96">
        <f t="shared" si="206"/>
        <v>7125</v>
      </c>
    </row>
    <row r="289" spans="1:32" s="10" customFormat="1" x14ac:dyDescent="0.25">
      <c r="A289" s="10" t="s">
        <v>76</v>
      </c>
      <c r="B289" s="10" t="s">
        <v>83</v>
      </c>
      <c r="C289" s="10" t="s">
        <v>759</v>
      </c>
      <c r="D289" s="91">
        <v>2000000</v>
      </c>
      <c r="E289" s="106" t="s">
        <v>760</v>
      </c>
      <c r="F289" s="106"/>
      <c r="G289" s="107" t="s">
        <v>761</v>
      </c>
      <c r="H289" s="10" t="s">
        <v>762</v>
      </c>
      <c r="I289" s="10" t="s">
        <v>763</v>
      </c>
      <c r="N289" s="91">
        <f>M289*12</f>
        <v>0</v>
      </c>
      <c r="O289" s="10">
        <v>5</v>
      </c>
      <c r="P289" s="10">
        <v>10</v>
      </c>
      <c r="Q289" s="10">
        <v>10558</v>
      </c>
      <c r="R289" s="92">
        <f t="shared" si="207"/>
        <v>126696</v>
      </c>
      <c r="U289" s="83">
        <f t="shared" si="182"/>
        <v>0</v>
      </c>
      <c r="V289" s="83">
        <f t="shared" si="183"/>
        <v>126696</v>
      </c>
      <c r="W289" s="83">
        <f t="shared" si="184"/>
        <v>10558</v>
      </c>
      <c r="X289" s="91">
        <f t="shared" si="204"/>
        <v>126696</v>
      </c>
      <c r="Y289" s="83"/>
      <c r="Z289" s="10">
        <v>10000</v>
      </c>
      <c r="AA289" s="93">
        <f t="shared" si="199"/>
        <v>10000</v>
      </c>
      <c r="AB289" s="94">
        <f t="shared" si="186"/>
        <v>5.8347999999999997E-2</v>
      </c>
      <c r="AC289" s="94" t="e">
        <f t="shared" si="200"/>
        <v>#VALUE!</v>
      </c>
      <c r="AD289" s="95"/>
      <c r="AE289" s="96">
        <f t="shared" si="205"/>
        <v>833.33333333333337</v>
      </c>
      <c r="AF289" s="96">
        <f t="shared" si="206"/>
        <v>9724.6666666666661</v>
      </c>
    </row>
    <row r="290" spans="1:32" s="10" customFormat="1" x14ac:dyDescent="0.25">
      <c r="A290" s="10" t="s">
        <v>76</v>
      </c>
      <c r="B290" s="10" t="s">
        <v>764</v>
      </c>
      <c r="C290" s="10" t="s">
        <v>765</v>
      </c>
      <c r="D290" s="91">
        <v>2050000</v>
      </c>
      <c r="E290" s="106" t="s">
        <v>766</v>
      </c>
      <c r="F290" s="106"/>
      <c r="G290" s="107" t="s">
        <v>767</v>
      </c>
      <c r="H290" s="10" t="s">
        <v>768</v>
      </c>
      <c r="J290" s="10" t="s">
        <v>230</v>
      </c>
      <c r="K290" s="10" t="s">
        <v>769</v>
      </c>
      <c r="N290" s="91">
        <f>M290*12</f>
        <v>0</v>
      </c>
      <c r="O290" s="10">
        <v>3</v>
      </c>
      <c r="P290" s="10">
        <v>6</v>
      </c>
      <c r="Q290" s="10">
        <v>9000</v>
      </c>
      <c r="R290" s="92">
        <f t="shared" si="207"/>
        <v>108000</v>
      </c>
      <c r="U290" s="83">
        <f t="shared" si="182"/>
        <v>0</v>
      </c>
      <c r="V290" s="83">
        <f t="shared" si="183"/>
        <v>108000</v>
      </c>
      <c r="W290" s="83">
        <f t="shared" si="184"/>
        <v>9000</v>
      </c>
      <c r="X290" s="91">
        <f>W290*12</f>
        <v>108000</v>
      </c>
      <c r="Y290" s="83">
        <v>6158</v>
      </c>
      <c r="Z290" s="10">
        <v>10000</v>
      </c>
      <c r="AA290" s="93">
        <f t="shared" si="199"/>
        <v>16158</v>
      </c>
      <c r="AB290" s="94">
        <f t="shared" si="186"/>
        <v>4.48009756097561E-2</v>
      </c>
      <c r="AC290" s="94" t="e">
        <f t="shared" si="200"/>
        <v>#VALUE!</v>
      </c>
      <c r="AD290" s="95"/>
      <c r="AE290" s="96">
        <f t="shared" si="205"/>
        <v>1346.5</v>
      </c>
      <c r="AF290" s="96">
        <f t="shared" si="206"/>
        <v>7653.5</v>
      </c>
    </row>
    <row r="291" spans="1:32" s="10" customFormat="1" ht="15.75" customHeight="1" x14ac:dyDescent="0.25">
      <c r="A291" s="107" t="s">
        <v>76</v>
      </c>
      <c r="B291" s="10" t="s">
        <v>770</v>
      </c>
      <c r="C291" s="10" t="s">
        <v>771</v>
      </c>
      <c r="D291" s="91">
        <v>1150000</v>
      </c>
      <c r="E291" s="106"/>
      <c r="F291" s="106"/>
      <c r="G291" s="107"/>
      <c r="H291" s="10" t="s">
        <v>772</v>
      </c>
      <c r="I291" s="10" t="s">
        <v>773</v>
      </c>
      <c r="L291" s="10">
        <v>1</v>
      </c>
      <c r="M291" s="10">
        <v>3575</v>
      </c>
      <c r="N291" s="91">
        <f>M291*12</f>
        <v>42900</v>
      </c>
      <c r="O291" s="10">
        <v>1</v>
      </c>
      <c r="P291" s="10">
        <v>3</v>
      </c>
      <c r="Q291" s="91">
        <v>2300</v>
      </c>
      <c r="R291" s="92">
        <f t="shared" si="207"/>
        <v>27600</v>
      </c>
      <c r="U291" s="93">
        <f t="shared" si="182"/>
        <v>0</v>
      </c>
      <c r="V291" s="93">
        <f t="shared" si="183"/>
        <v>70500</v>
      </c>
      <c r="W291" s="93">
        <f t="shared" si="184"/>
        <v>5875</v>
      </c>
      <c r="X291" s="91">
        <f>W291*12</f>
        <v>70500</v>
      </c>
      <c r="Y291" s="93">
        <f>683*12</f>
        <v>8196</v>
      </c>
      <c r="Z291" s="91">
        <v>15626</v>
      </c>
      <c r="AA291" s="93">
        <f t="shared" si="199"/>
        <v>23822</v>
      </c>
      <c r="AB291" s="94">
        <f t="shared" si="186"/>
        <v>4.0589565217391307E-2</v>
      </c>
      <c r="AC291" s="94" t="e">
        <f t="shared" si="200"/>
        <v>#DIV/0!</v>
      </c>
      <c r="AD291" s="95">
        <v>2829</v>
      </c>
      <c r="AE291" s="96">
        <f t="shared" si="205"/>
        <v>1985.1666666666667</v>
      </c>
      <c r="AF291" s="96">
        <f t="shared" si="206"/>
        <v>1060.8333333333333</v>
      </c>
    </row>
    <row r="292" spans="1:32" s="10" customFormat="1" x14ac:dyDescent="0.25">
      <c r="C292" s="10" t="s">
        <v>774</v>
      </c>
      <c r="D292" s="91">
        <v>1250000</v>
      </c>
      <c r="E292" s="106"/>
      <c r="F292" s="106"/>
      <c r="G292" s="107"/>
      <c r="N292" s="91">
        <f>M292*12</f>
        <v>0</v>
      </c>
      <c r="Q292" s="10">
        <v>8500</v>
      </c>
      <c r="R292" s="92">
        <f t="shared" si="207"/>
        <v>102000</v>
      </c>
      <c r="U292" s="93">
        <f t="shared" si="182"/>
        <v>0</v>
      </c>
      <c r="V292" s="93">
        <f t="shared" si="183"/>
        <v>102000</v>
      </c>
      <c r="W292" s="93">
        <f t="shared" si="184"/>
        <v>8500</v>
      </c>
      <c r="X292" s="91">
        <f>W292*12</f>
        <v>102000</v>
      </c>
      <c r="Y292" s="93">
        <v>10000</v>
      </c>
      <c r="Z292" s="91">
        <v>10000</v>
      </c>
      <c r="AA292" s="93">
        <f t="shared" si="199"/>
        <v>20000</v>
      </c>
      <c r="AB292" s="94">
        <f t="shared" si="186"/>
        <v>6.5600000000000006E-2</v>
      </c>
      <c r="AC292" s="94" t="e">
        <f t="shared" si="200"/>
        <v>#DIV/0!</v>
      </c>
      <c r="AD292" s="95"/>
      <c r="AE292" s="96">
        <f t="shared" si="205"/>
        <v>1666.6666666666667</v>
      </c>
      <c r="AF292" s="96">
        <f t="shared" si="206"/>
        <v>6833.333333333333</v>
      </c>
    </row>
    <row r="293" spans="1:32" s="10" customFormat="1" x14ac:dyDescent="0.25">
      <c r="A293" s="10" t="s">
        <v>775</v>
      </c>
      <c r="B293" s="10" t="s">
        <v>517</v>
      </c>
      <c r="C293" s="10" t="s">
        <v>776</v>
      </c>
      <c r="D293" s="91">
        <v>1800000</v>
      </c>
      <c r="E293" s="106"/>
      <c r="F293" s="106"/>
      <c r="G293" s="107"/>
      <c r="I293" s="10" t="s">
        <v>773</v>
      </c>
      <c r="N293" s="91">
        <f>M293*12</f>
        <v>0</v>
      </c>
      <c r="Q293" s="91"/>
      <c r="R293" s="92">
        <f t="shared" si="207"/>
        <v>0</v>
      </c>
      <c r="U293" s="93">
        <f t="shared" si="182"/>
        <v>0</v>
      </c>
      <c r="V293" s="93">
        <f t="shared" si="183"/>
        <v>0</v>
      </c>
      <c r="W293" s="93">
        <f t="shared" si="184"/>
        <v>0</v>
      </c>
      <c r="X293" s="91">
        <f>W293*12</f>
        <v>0</v>
      </c>
      <c r="Y293" s="93">
        <v>14260</v>
      </c>
      <c r="Z293" s="91">
        <v>10000</v>
      </c>
      <c r="AA293" s="93">
        <f t="shared" si="199"/>
        <v>24260</v>
      </c>
      <c r="AB293" s="94">
        <f t="shared" si="186"/>
        <v>-1.3477777777777778E-2</v>
      </c>
      <c r="AC293" s="94" t="e">
        <f t="shared" si="200"/>
        <v>#DIV/0!</v>
      </c>
      <c r="AD293" s="95"/>
      <c r="AE293" s="96">
        <f t="shared" si="205"/>
        <v>2021.6666666666667</v>
      </c>
      <c r="AF293" s="96">
        <f t="shared" si="206"/>
        <v>-2021.6666666666667</v>
      </c>
    </row>
    <row r="294" spans="1:32" s="10" customFormat="1" x14ac:dyDescent="0.25">
      <c r="A294" s="10" t="s">
        <v>64</v>
      </c>
      <c r="B294" s="10" t="s">
        <v>83</v>
      </c>
      <c r="C294" s="10" t="s">
        <v>777</v>
      </c>
      <c r="D294" s="91">
        <v>1988000</v>
      </c>
      <c r="E294" s="106"/>
      <c r="F294" s="106"/>
      <c r="G294" s="107" t="s">
        <v>778</v>
      </c>
      <c r="H294" s="10" t="s">
        <v>779</v>
      </c>
      <c r="L294" s="10">
        <v>1</v>
      </c>
      <c r="O294" s="10">
        <v>4</v>
      </c>
      <c r="U294" s="93">
        <f t="shared" si="182"/>
        <v>0</v>
      </c>
      <c r="V294" s="93">
        <f t="shared" si="183"/>
        <v>0</v>
      </c>
      <c r="W294" s="93">
        <f t="shared" si="184"/>
        <v>0</v>
      </c>
      <c r="X294" s="91">
        <f>W294*12</f>
        <v>0</v>
      </c>
      <c r="Y294" s="93"/>
      <c r="Z294" s="91"/>
      <c r="AA294" s="93">
        <f t="shared" si="199"/>
        <v>0</v>
      </c>
      <c r="AB294" s="94">
        <f t="shared" si="186"/>
        <v>0</v>
      </c>
      <c r="AC294" s="94" t="e">
        <f t="shared" si="200"/>
        <v>#DIV/0!</v>
      </c>
      <c r="AD294" s="95"/>
      <c r="AE294" s="96"/>
      <c r="AF294" s="96">
        <f>W294-AD294-AE294</f>
        <v>0</v>
      </c>
    </row>
    <row r="295" spans="1:32" s="10" customFormat="1" x14ac:dyDescent="0.25">
      <c r="A295" s="10" t="s">
        <v>64</v>
      </c>
      <c r="B295" s="10" t="s">
        <v>292</v>
      </c>
      <c r="C295" s="10" t="s">
        <v>780</v>
      </c>
      <c r="D295" s="91">
        <v>2100000</v>
      </c>
      <c r="E295" s="106"/>
      <c r="F295" s="106"/>
      <c r="G295" s="107"/>
      <c r="H295" s="10" t="s">
        <v>781</v>
      </c>
      <c r="L295" s="10">
        <v>1</v>
      </c>
      <c r="O295" s="10">
        <v>2</v>
      </c>
      <c r="S295" s="10">
        <v>2</v>
      </c>
      <c r="U295" s="93">
        <f t="shared" si="182"/>
        <v>0</v>
      </c>
      <c r="V295" s="93">
        <f t="shared" si="183"/>
        <v>0</v>
      </c>
      <c r="W295" s="93">
        <f t="shared" si="184"/>
        <v>0</v>
      </c>
      <c r="X295" s="91">
        <v>15000</v>
      </c>
      <c r="Y295" s="93">
        <v>11000</v>
      </c>
      <c r="Z295" s="91"/>
      <c r="AA295" s="93">
        <f t="shared" si="199"/>
        <v>11000</v>
      </c>
      <c r="AB295" s="94">
        <f t="shared" si="186"/>
        <v>-5.2266666666666668E-3</v>
      </c>
      <c r="AC295" s="94" t="e">
        <f t="shared" si="200"/>
        <v>#DIV/0!</v>
      </c>
      <c r="AD295" s="95"/>
      <c r="AE295" s="96"/>
      <c r="AF295" s="96">
        <f>W295-AD295-AE295</f>
        <v>0</v>
      </c>
    </row>
    <row r="296" spans="1:32" s="10" customFormat="1" x14ac:dyDescent="0.25">
      <c r="A296" s="107" t="s">
        <v>64</v>
      </c>
      <c r="B296" s="10" t="s">
        <v>77</v>
      </c>
      <c r="C296" s="10" t="s">
        <v>782</v>
      </c>
      <c r="D296" s="91">
        <v>1998000</v>
      </c>
      <c r="E296" s="106"/>
      <c r="F296" s="106"/>
      <c r="G296" s="107"/>
      <c r="H296" s="10" t="s">
        <v>783</v>
      </c>
      <c r="L296" s="10">
        <v>1</v>
      </c>
      <c r="M296" s="10">
        <v>4000</v>
      </c>
      <c r="N296" s="91">
        <f t="shared" ref="N296:N306" si="208">M296*12</f>
        <v>48000</v>
      </c>
      <c r="O296" s="10">
        <v>4</v>
      </c>
      <c r="P296" s="10">
        <v>8</v>
      </c>
      <c r="Q296" s="91">
        <f>2000*4</f>
        <v>8000</v>
      </c>
      <c r="R296" s="92">
        <f t="shared" ref="R296:R306" si="209">Q296*12</f>
        <v>96000</v>
      </c>
      <c r="S296" s="10">
        <v>2</v>
      </c>
      <c r="T296" s="10">
        <v>600</v>
      </c>
      <c r="U296" s="93">
        <f t="shared" si="182"/>
        <v>7200</v>
      </c>
      <c r="V296" s="93">
        <f t="shared" si="183"/>
        <v>151200</v>
      </c>
      <c r="W296" s="93">
        <f t="shared" si="184"/>
        <v>12600</v>
      </c>
      <c r="X296" s="91">
        <f t="shared" ref="X296:X306" si="210">W296*12</f>
        <v>151200</v>
      </c>
      <c r="Y296" s="93">
        <v>15000</v>
      </c>
      <c r="Z296" s="91">
        <v>10000</v>
      </c>
      <c r="AA296" s="93">
        <f t="shared" si="199"/>
        <v>25000</v>
      </c>
      <c r="AB296" s="94">
        <f t="shared" si="186"/>
        <v>6.317517517517518E-2</v>
      </c>
      <c r="AC296" s="94" t="e">
        <f t="shared" si="200"/>
        <v>#DIV/0!</v>
      </c>
      <c r="AD296" s="95"/>
      <c r="AE296" s="96">
        <f t="shared" ref="AE296:AE307" si="211">AA296/12</f>
        <v>2083.3333333333335</v>
      </c>
      <c r="AF296" s="96">
        <f>W296-AD296-AE296</f>
        <v>10516.666666666666</v>
      </c>
    </row>
    <row r="297" spans="1:32" s="10" customFormat="1" x14ac:dyDescent="0.25">
      <c r="A297" s="10" t="s">
        <v>76</v>
      </c>
      <c r="B297" s="10" t="s">
        <v>192</v>
      </c>
      <c r="C297" s="10" t="s">
        <v>784</v>
      </c>
      <c r="D297" s="91">
        <v>1175000</v>
      </c>
      <c r="E297" s="106"/>
      <c r="F297" s="106"/>
      <c r="G297" s="107" t="s">
        <v>785</v>
      </c>
      <c r="H297" s="10" t="s">
        <v>786</v>
      </c>
      <c r="J297" s="10">
        <v>1667</v>
      </c>
      <c r="K297" s="10">
        <v>1440</v>
      </c>
      <c r="N297" s="91">
        <f t="shared" si="208"/>
        <v>0</v>
      </c>
      <c r="O297" s="10">
        <v>2</v>
      </c>
      <c r="P297" s="10">
        <v>4</v>
      </c>
      <c r="R297" s="92">
        <f t="shared" si="209"/>
        <v>0</v>
      </c>
      <c r="U297" s="83">
        <f t="shared" si="182"/>
        <v>0</v>
      </c>
      <c r="V297" s="83">
        <f t="shared" si="183"/>
        <v>0</v>
      </c>
      <c r="W297" s="83">
        <f t="shared" si="184"/>
        <v>0</v>
      </c>
      <c r="X297" s="91">
        <f t="shared" si="210"/>
        <v>0</v>
      </c>
      <c r="Y297" s="83">
        <v>1655</v>
      </c>
      <c r="AA297" s="93">
        <f t="shared" si="199"/>
        <v>1655</v>
      </c>
      <c r="AB297" s="94">
        <f t="shared" si="186"/>
        <v>-1.4085106382978724E-3</v>
      </c>
      <c r="AC297" s="94" t="e">
        <f t="shared" si="200"/>
        <v>#DIV/0!</v>
      </c>
      <c r="AD297" s="95"/>
      <c r="AE297" s="96">
        <f t="shared" si="211"/>
        <v>137.91666666666666</v>
      </c>
      <c r="AF297" s="96">
        <f t="shared" ref="AF297:AF306" si="212">W297-AD297-AE297</f>
        <v>-137.91666666666666</v>
      </c>
    </row>
    <row r="298" spans="1:32" s="10" customFormat="1" x14ac:dyDescent="0.25">
      <c r="A298" s="107" t="s">
        <v>388</v>
      </c>
      <c r="B298" s="10" t="s">
        <v>787</v>
      </c>
      <c r="C298" s="10" t="s">
        <v>788</v>
      </c>
      <c r="D298" s="91">
        <v>1500000</v>
      </c>
      <c r="E298" s="106" t="s">
        <v>217</v>
      </c>
      <c r="F298" s="106"/>
      <c r="G298" s="124" t="s">
        <v>789</v>
      </c>
      <c r="H298" s="10" t="s">
        <v>790</v>
      </c>
      <c r="J298" s="10" t="s">
        <v>791</v>
      </c>
      <c r="K298" s="10">
        <v>3200</v>
      </c>
      <c r="L298" s="10">
        <v>1</v>
      </c>
      <c r="M298" s="91">
        <v>3000</v>
      </c>
      <c r="N298" s="91">
        <f t="shared" si="208"/>
        <v>36000</v>
      </c>
      <c r="O298" s="10">
        <v>2</v>
      </c>
      <c r="Q298" s="91">
        <f>2500*2</f>
        <v>5000</v>
      </c>
      <c r="R298" s="92">
        <f t="shared" si="209"/>
        <v>60000</v>
      </c>
      <c r="U298" s="93">
        <f t="shared" si="182"/>
        <v>0</v>
      </c>
      <c r="V298" s="93">
        <f t="shared" si="183"/>
        <v>96000</v>
      </c>
      <c r="W298" s="93">
        <f t="shared" si="184"/>
        <v>8000</v>
      </c>
      <c r="X298" s="91"/>
      <c r="Y298" s="93">
        <v>3078</v>
      </c>
      <c r="Z298" s="91">
        <v>6000</v>
      </c>
      <c r="AA298" s="93">
        <f t="shared" si="199"/>
        <v>9078</v>
      </c>
      <c r="AB298" s="94">
        <f t="shared" si="186"/>
        <v>5.7948E-2</v>
      </c>
      <c r="AC298" s="94" t="e">
        <f t="shared" si="200"/>
        <v>#VALUE!</v>
      </c>
      <c r="AD298" s="95"/>
      <c r="AE298" s="96">
        <f t="shared" si="211"/>
        <v>756.5</v>
      </c>
      <c r="AF298" s="96">
        <f>W298-AD298-AE298</f>
        <v>7243.5</v>
      </c>
    </row>
    <row r="299" spans="1:32" s="10" customFormat="1" x14ac:dyDescent="0.25">
      <c r="B299" s="10" t="s">
        <v>292</v>
      </c>
      <c r="C299" s="10" t="s">
        <v>792</v>
      </c>
      <c r="D299" s="91">
        <v>1725000</v>
      </c>
      <c r="E299" s="106" t="s">
        <v>793</v>
      </c>
      <c r="F299" s="106"/>
      <c r="G299" s="107">
        <v>16</v>
      </c>
      <c r="H299" s="10" t="s">
        <v>794</v>
      </c>
      <c r="J299" s="10" t="s">
        <v>795</v>
      </c>
      <c r="K299" s="10">
        <v>4900</v>
      </c>
      <c r="L299" s="10">
        <v>1</v>
      </c>
      <c r="N299" s="91">
        <f t="shared" si="208"/>
        <v>0</v>
      </c>
      <c r="O299" s="10">
        <v>5</v>
      </c>
      <c r="P299" s="10">
        <v>15</v>
      </c>
      <c r="R299" s="92">
        <f t="shared" si="209"/>
        <v>0</v>
      </c>
      <c r="U299" s="83">
        <f t="shared" si="182"/>
        <v>0</v>
      </c>
      <c r="V299" s="83">
        <f t="shared" si="183"/>
        <v>0</v>
      </c>
      <c r="W299" s="83">
        <f t="shared" si="184"/>
        <v>0</v>
      </c>
      <c r="X299" s="91">
        <f>W299*12</f>
        <v>0</v>
      </c>
      <c r="Y299" s="83">
        <v>16177</v>
      </c>
      <c r="AA299" s="93">
        <f t="shared" si="199"/>
        <v>16177</v>
      </c>
      <c r="AB299" s="94">
        <f t="shared" si="186"/>
        <v>-9.3779710144927531E-3</v>
      </c>
      <c r="AC299" s="94" t="e">
        <f t="shared" si="200"/>
        <v>#VALUE!</v>
      </c>
      <c r="AD299" s="95"/>
      <c r="AE299" s="96">
        <f t="shared" si="211"/>
        <v>1348.0833333333333</v>
      </c>
      <c r="AF299" s="96">
        <f>W299-AD299-AE299</f>
        <v>-1348.0833333333333</v>
      </c>
    </row>
    <row r="300" spans="1:32" s="10" customFormat="1" x14ac:dyDescent="0.25">
      <c r="A300" s="10" t="s">
        <v>64</v>
      </c>
      <c r="B300" s="10" t="s">
        <v>414</v>
      </c>
      <c r="C300" s="10" t="s">
        <v>796</v>
      </c>
      <c r="D300" s="91">
        <v>1750000</v>
      </c>
      <c r="E300" s="106" t="s">
        <v>547</v>
      </c>
      <c r="F300" s="106"/>
      <c r="G300" s="107"/>
      <c r="H300" s="10" t="s">
        <v>797</v>
      </c>
      <c r="J300" s="10" t="s">
        <v>798</v>
      </c>
      <c r="K300" s="10" t="s">
        <v>799</v>
      </c>
      <c r="N300" s="91">
        <f t="shared" si="208"/>
        <v>0</v>
      </c>
      <c r="R300" s="92">
        <f t="shared" si="209"/>
        <v>0</v>
      </c>
      <c r="U300" s="83">
        <f t="shared" si="182"/>
        <v>0</v>
      </c>
      <c r="V300" s="83">
        <f t="shared" si="183"/>
        <v>0</v>
      </c>
      <c r="W300" s="83">
        <f t="shared" si="184"/>
        <v>0</v>
      </c>
      <c r="X300" s="91">
        <f>W300*12</f>
        <v>0</v>
      </c>
      <c r="Y300" s="83"/>
      <c r="AA300" s="93">
        <f t="shared" si="199"/>
        <v>0</v>
      </c>
      <c r="AB300" s="94">
        <f t="shared" si="186"/>
        <v>0</v>
      </c>
      <c r="AC300" s="94" t="e">
        <f t="shared" si="200"/>
        <v>#VALUE!</v>
      </c>
      <c r="AD300" s="95"/>
      <c r="AE300" s="96">
        <f t="shared" si="211"/>
        <v>0</v>
      </c>
      <c r="AF300" s="96">
        <f>W300-AD300-AE300</f>
        <v>0</v>
      </c>
    </row>
    <row r="301" spans="1:32" s="10" customFormat="1" x14ac:dyDescent="0.25">
      <c r="A301" s="10" t="s">
        <v>76</v>
      </c>
      <c r="B301" s="10" t="s">
        <v>192</v>
      </c>
      <c r="C301" s="10" t="s">
        <v>800</v>
      </c>
      <c r="D301" s="91">
        <v>2145000</v>
      </c>
      <c r="E301" s="106" t="s">
        <v>801</v>
      </c>
      <c r="F301" s="106"/>
      <c r="G301" s="107"/>
      <c r="H301" s="10" t="s">
        <v>802</v>
      </c>
      <c r="J301" s="10">
        <v>2820</v>
      </c>
      <c r="L301" s="10">
        <v>1</v>
      </c>
      <c r="N301" s="91">
        <f t="shared" si="208"/>
        <v>0</v>
      </c>
      <c r="O301" s="10">
        <v>2</v>
      </c>
      <c r="P301" s="10">
        <v>4</v>
      </c>
      <c r="R301" s="92">
        <f t="shared" si="209"/>
        <v>0</v>
      </c>
      <c r="U301" s="83">
        <f t="shared" si="182"/>
        <v>0</v>
      </c>
      <c r="V301" s="83">
        <f t="shared" si="183"/>
        <v>0</v>
      </c>
      <c r="W301" s="83">
        <f t="shared" si="184"/>
        <v>0</v>
      </c>
      <c r="X301" s="91">
        <f>W301*12</f>
        <v>0</v>
      </c>
      <c r="Y301" s="83"/>
      <c r="AA301" s="93">
        <f t="shared" si="199"/>
        <v>0</v>
      </c>
      <c r="AB301" s="94">
        <f t="shared" si="186"/>
        <v>0</v>
      </c>
      <c r="AC301" s="94" t="e">
        <f t="shared" si="200"/>
        <v>#VALUE!</v>
      </c>
      <c r="AD301" s="95"/>
      <c r="AE301" s="96">
        <f t="shared" si="211"/>
        <v>0</v>
      </c>
      <c r="AF301" s="96">
        <f>W301-AD301-AE301</f>
        <v>0</v>
      </c>
    </row>
    <row r="302" spans="1:32" s="10" customFormat="1" x14ac:dyDescent="0.25">
      <c r="A302" s="10" t="s">
        <v>388</v>
      </c>
      <c r="B302" s="10" t="s">
        <v>77</v>
      </c>
      <c r="C302" s="10" t="s">
        <v>803</v>
      </c>
      <c r="D302" s="91">
        <v>1495000</v>
      </c>
      <c r="E302" s="106" t="s">
        <v>622</v>
      </c>
      <c r="F302" s="106"/>
      <c r="G302" s="107" t="s">
        <v>804</v>
      </c>
      <c r="H302" s="106" t="s">
        <v>805</v>
      </c>
      <c r="K302" s="10">
        <v>2200</v>
      </c>
      <c r="N302" s="91">
        <f t="shared" si="208"/>
        <v>0</v>
      </c>
      <c r="O302" s="10">
        <v>2</v>
      </c>
      <c r="P302" s="10">
        <v>5</v>
      </c>
      <c r="R302" s="92">
        <f t="shared" si="209"/>
        <v>0</v>
      </c>
      <c r="U302" s="83">
        <f t="shared" si="182"/>
        <v>0</v>
      </c>
      <c r="V302" s="83">
        <f t="shared" si="183"/>
        <v>0</v>
      </c>
      <c r="W302" s="83">
        <f t="shared" si="184"/>
        <v>0</v>
      </c>
      <c r="X302" s="91">
        <f t="shared" si="210"/>
        <v>0</v>
      </c>
      <c r="Y302" s="83">
        <v>6509</v>
      </c>
      <c r="AA302" s="93">
        <f t="shared" si="199"/>
        <v>6509</v>
      </c>
      <c r="AB302" s="94">
        <f t="shared" si="186"/>
        <v>-4.3538461538461535E-3</v>
      </c>
      <c r="AC302" s="94" t="e">
        <f t="shared" si="200"/>
        <v>#VALUE!</v>
      </c>
      <c r="AD302" s="95"/>
      <c r="AE302" s="96">
        <f t="shared" si="211"/>
        <v>542.41666666666663</v>
      </c>
      <c r="AF302" s="96">
        <f t="shared" si="212"/>
        <v>-542.41666666666663</v>
      </c>
    </row>
    <row r="303" spans="1:32" s="10" customFormat="1" x14ac:dyDescent="0.25">
      <c r="A303" s="10" t="s">
        <v>388</v>
      </c>
      <c r="B303" s="10" t="s">
        <v>77</v>
      </c>
      <c r="C303" s="10" t="s">
        <v>806</v>
      </c>
      <c r="D303" s="91">
        <v>1325000</v>
      </c>
      <c r="E303" s="106" t="s">
        <v>807</v>
      </c>
      <c r="F303" s="106"/>
      <c r="G303" s="107">
        <v>262</v>
      </c>
      <c r="H303" s="10" t="s">
        <v>808</v>
      </c>
      <c r="N303" s="91">
        <f t="shared" si="208"/>
        <v>0</v>
      </c>
      <c r="O303" s="10">
        <v>3</v>
      </c>
      <c r="P303" s="10">
        <v>8</v>
      </c>
      <c r="R303" s="92">
        <f t="shared" si="209"/>
        <v>0</v>
      </c>
      <c r="U303" s="83">
        <f t="shared" si="182"/>
        <v>0</v>
      </c>
      <c r="V303" s="83">
        <f t="shared" si="183"/>
        <v>0</v>
      </c>
      <c r="W303" s="83">
        <f t="shared" si="184"/>
        <v>0</v>
      </c>
      <c r="X303" s="91">
        <f t="shared" si="210"/>
        <v>0</v>
      </c>
      <c r="Y303" s="83">
        <v>4493</v>
      </c>
      <c r="AA303" s="93">
        <f t="shared" si="199"/>
        <v>4493</v>
      </c>
      <c r="AB303" s="94">
        <f t="shared" si="186"/>
        <v>-3.390943396226415E-3</v>
      </c>
      <c r="AC303" s="94" t="e">
        <f t="shared" si="200"/>
        <v>#VALUE!</v>
      </c>
      <c r="AD303" s="95"/>
      <c r="AE303" s="96">
        <f t="shared" si="211"/>
        <v>374.41666666666669</v>
      </c>
      <c r="AF303" s="96">
        <f t="shared" si="212"/>
        <v>-374.41666666666669</v>
      </c>
    </row>
    <row r="304" spans="1:32" s="10" customFormat="1" x14ac:dyDescent="0.25">
      <c r="A304" s="10" t="s">
        <v>388</v>
      </c>
      <c r="B304" s="10" t="s">
        <v>77</v>
      </c>
      <c r="C304" s="10" t="s">
        <v>809</v>
      </c>
      <c r="D304" s="91">
        <v>1195000</v>
      </c>
      <c r="E304" s="106" t="s">
        <v>622</v>
      </c>
      <c r="F304" s="106"/>
      <c r="G304" s="107" t="s">
        <v>785</v>
      </c>
      <c r="H304" s="10" t="s">
        <v>810</v>
      </c>
      <c r="K304" s="10">
        <v>2784</v>
      </c>
      <c r="N304" s="91">
        <f t="shared" si="208"/>
        <v>0</v>
      </c>
      <c r="O304" s="10">
        <v>2</v>
      </c>
      <c r="P304" s="10">
        <v>4</v>
      </c>
      <c r="R304" s="92">
        <f t="shared" si="209"/>
        <v>0</v>
      </c>
      <c r="U304" s="83">
        <f t="shared" si="182"/>
        <v>0</v>
      </c>
      <c r="V304" s="83">
        <f t="shared" si="183"/>
        <v>0</v>
      </c>
      <c r="W304" s="83">
        <f t="shared" si="184"/>
        <v>0</v>
      </c>
      <c r="X304" s="91">
        <f t="shared" si="210"/>
        <v>0</v>
      </c>
      <c r="Y304" s="83">
        <v>2060</v>
      </c>
      <c r="AA304" s="93">
        <f t="shared" si="199"/>
        <v>2060</v>
      </c>
      <c r="AB304" s="94">
        <f t="shared" si="186"/>
        <v>-1.7238493723849373E-3</v>
      </c>
      <c r="AC304" s="94" t="e">
        <f t="shared" si="200"/>
        <v>#VALUE!</v>
      </c>
      <c r="AD304" s="95"/>
      <c r="AE304" s="96">
        <f t="shared" si="211"/>
        <v>171.66666666666666</v>
      </c>
      <c r="AF304" s="96">
        <f t="shared" si="212"/>
        <v>-171.66666666666666</v>
      </c>
    </row>
    <row r="305" spans="1:32" s="10" customFormat="1" x14ac:dyDescent="0.25">
      <c r="A305" s="10" t="s">
        <v>388</v>
      </c>
      <c r="B305" s="10" t="s">
        <v>77</v>
      </c>
      <c r="C305" s="10" t="s">
        <v>811</v>
      </c>
      <c r="D305" s="91">
        <v>950000</v>
      </c>
      <c r="E305" s="106" t="s">
        <v>622</v>
      </c>
      <c r="F305" s="106"/>
      <c r="G305" s="107" t="s">
        <v>812</v>
      </c>
      <c r="H305" s="10" t="s">
        <v>813</v>
      </c>
      <c r="K305" s="10">
        <v>2178</v>
      </c>
      <c r="N305" s="91">
        <f t="shared" si="208"/>
        <v>0</v>
      </c>
      <c r="O305" s="10">
        <v>2</v>
      </c>
      <c r="P305" s="10">
        <v>6</v>
      </c>
      <c r="R305" s="92">
        <f t="shared" si="209"/>
        <v>0</v>
      </c>
      <c r="U305" s="83">
        <f t="shared" si="182"/>
        <v>0</v>
      </c>
      <c r="V305" s="83">
        <f t="shared" si="183"/>
        <v>0</v>
      </c>
      <c r="W305" s="83">
        <f t="shared" si="184"/>
        <v>0</v>
      </c>
      <c r="X305" s="91">
        <f t="shared" si="210"/>
        <v>0</v>
      </c>
      <c r="Y305" s="83">
        <v>3741</v>
      </c>
      <c r="AA305" s="93">
        <f t="shared" si="199"/>
        <v>3741</v>
      </c>
      <c r="AB305" s="94">
        <f t="shared" si="186"/>
        <v>-3.9378947368421055E-3</v>
      </c>
      <c r="AC305" s="94" t="e">
        <f t="shared" si="200"/>
        <v>#VALUE!</v>
      </c>
      <c r="AD305" s="95"/>
      <c r="AE305" s="96">
        <f t="shared" si="211"/>
        <v>311.75</v>
      </c>
      <c r="AF305" s="96">
        <f t="shared" si="212"/>
        <v>-311.75</v>
      </c>
    </row>
    <row r="306" spans="1:32" s="10" customFormat="1" x14ac:dyDescent="0.25">
      <c r="A306" s="10" t="s">
        <v>388</v>
      </c>
      <c r="B306" s="10" t="s">
        <v>77</v>
      </c>
      <c r="C306" s="10" t="s">
        <v>814</v>
      </c>
      <c r="D306" s="91">
        <v>2395000</v>
      </c>
      <c r="E306" s="106" t="s">
        <v>815</v>
      </c>
      <c r="F306" s="106"/>
      <c r="G306" s="107">
        <v>264</v>
      </c>
      <c r="H306" s="10" t="s">
        <v>816</v>
      </c>
      <c r="J306" s="10">
        <v>1946</v>
      </c>
      <c r="K306" s="10">
        <v>4125</v>
      </c>
      <c r="L306" s="10">
        <v>1</v>
      </c>
      <c r="N306" s="91">
        <f t="shared" si="208"/>
        <v>0</v>
      </c>
      <c r="O306" s="10">
        <v>5</v>
      </c>
      <c r="P306" s="10" t="s">
        <v>817</v>
      </c>
      <c r="R306" s="92">
        <f t="shared" si="209"/>
        <v>0</v>
      </c>
      <c r="U306" s="93">
        <f t="shared" si="182"/>
        <v>0</v>
      </c>
      <c r="V306" s="93">
        <f t="shared" si="183"/>
        <v>0</v>
      </c>
      <c r="W306" s="93">
        <f t="shared" si="184"/>
        <v>0</v>
      </c>
      <c r="X306" s="91">
        <f t="shared" si="210"/>
        <v>0</v>
      </c>
      <c r="Y306" s="93"/>
      <c r="Z306" s="91"/>
      <c r="AA306" s="93">
        <f t="shared" si="199"/>
        <v>0</v>
      </c>
      <c r="AB306" s="94">
        <f t="shared" si="186"/>
        <v>0</v>
      </c>
      <c r="AC306" s="94" t="e">
        <f t="shared" si="200"/>
        <v>#VALUE!</v>
      </c>
      <c r="AD306" s="95"/>
      <c r="AE306" s="96">
        <f t="shared" si="211"/>
        <v>0</v>
      </c>
      <c r="AF306" s="96">
        <f t="shared" si="212"/>
        <v>0</v>
      </c>
    </row>
    <row r="307" spans="1:32" s="10" customFormat="1" x14ac:dyDescent="0.25">
      <c r="A307" s="107" t="s">
        <v>76</v>
      </c>
      <c r="B307" s="10" t="s">
        <v>110</v>
      </c>
      <c r="C307" s="10" t="s">
        <v>818</v>
      </c>
      <c r="D307" s="91">
        <v>2000000</v>
      </c>
      <c r="E307" s="106"/>
      <c r="F307" s="106"/>
      <c r="G307" s="107" t="s">
        <v>217</v>
      </c>
      <c r="H307" s="10" t="s">
        <v>819</v>
      </c>
      <c r="O307" s="10">
        <v>1</v>
      </c>
      <c r="P307" s="10" t="s">
        <v>820</v>
      </c>
      <c r="Q307" s="10">
        <v>10000</v>
      </c>
      <c r="R307" s="10">
        <f>Q307*12</f>
        <v>120000</v>
      </c>
      <c r="U307" s="93">
        <f t="shared" si="182"/>
        <v>0</v>
      </c>
      <c r="V307" s="93">
        <f t="shared" si="183"/>
        <v>120000</v>
      </c>
      <c r="W307" s="93">
        <f t="shared" si="184"/>
        <v>10000</v>
      </c>
      <c r="X307" s="91"/>
      <c r="Y307" s="93">
        <v>4458</v>
      </c>
      <c r="Z307" s="91">
        <v>10000</v>
      </c>
      <c r="AA307" s="93">
        <f t="shared" si="199"/>
        <v>14458</v>
      </c>
      <c r="AB307" s="94">
        <f t="shared" si="186"/>
        <v>5.2770999999999998E-2</v>
      </c>
      <c r="AC307" s="94" t="e">
        <f t="shared" si="200"/>
        <v>#DIV/0!</v>
      </c>
      <c r="AD307" s="95">
        <v>5222</v>
      </c>
      <c r="AE307" s="96">
        <f t="shared" si="211"/>
        <v>1204.8333333333333</v>
      </c>
      <c r="AF307" s="96">
        <f>W307-AD307-AE307</f>
        <v>3573.166666666667</v>
      </c>
    </row>
    <row r="308" spans="1:32" s="10" customFormat="1" x14ac:dyDescent="0.25">
      <c r="A308" s="10" t="s">
        <v>76</v>
      </c>
      <c r="B308" s="10" t="s">
        <v>83</v>
      </c>
      <c r="C308" s="10" t="s">
        <v>821</v>
      </c>
      <c r="D308" s="91" t="s">
        <v>822</v>
      </c>
      <c r="E308" s="106"/>
      <c r="F308" s="106"/>
      <c r="G308" s="107" t="s">
        <v>823</v>
      </c>
      <c r="H308" s="10" t="s">
        <v>824</v>
      </c>
      <c r="J308" s="10">
        <v>1880</v>
      </c>
      <c r="L308" s="10">
        <v>0</v>
      </c>
      <c r="N308" s="91">
        <f>M308*12</f>
        <v>0</v>
      </c>
      <c r="O308" s="10">
        <v>2</v>
      </c>
      <c r="P308" s="10">
        <v>4</v>
      </c>
      <c r="Q308" s="10">
        <f>2100+2100+1250</f>
        <v>5450</v>
      </c>
      <c r="R308" s="92">
        <f>Q308*12</f>
        <v>65400</v>
      </c>
      <c r="S308" s="10">
        <v>2</v>
      </c>
      <c r="T308" s="10">
        <v>300</v>
      </c>
      <c r="U308" s="93">
        <f t="shared" ref="U308:U345" si="213">T308*12</f>
        <v>3600</v>
      </c>
      <c r="V308" s="93">
        <f t="shared" ref="V308:V345" si="214">N308+R308+U308</f>
        <v>69000</v>
      </c>
      <c r="W308" s="93">
        <f t="shared" ref="W308:W345" si="215">V308/12</f>
        <v>5750</v>
      </c>
      <c r="X308" s="91">
        <f>W308*12</f>
        <v>69000</v>
      </c>
      <c r="Y308" s="93">
        <v>7796</v>
      </c>
      <c r="Z308" s="91">
        <v>10000</v>
      </c>
      <c r="AA308" s="93">
        <f t="shared" si="199"/>
        <v>17796</v>
      </c>
      <c r="AB308" s="94" t="e">
        <f t="shared" ref="AB308:AB345" si="216">(V308-AA308+(S308*12))/D308</f>
        <v>#VALUE!</v>
      </c>
      <c r="AC308" s="94" t="e">
        <f t="shared" si="200"/>
        <v>#DIV/0!</v>
      </c>
      <c r="AD308" s="95"/>
      <c r="AE308" s="96">
        <f t="shared" si="205"/>
        <v>1483</v>
      </c>
      <c r="AF308" s="96">
        <f t="shared" si="206"/>
        <v>4267</v>
      </c>
    </row>
    <row r="309" spans="1:32" s="10" customFormat="1" x14ac:dyDescent="0.25">
      <c r="A309" s="107" t="s">
        <v>64</v>
      </c>
      <c r="B309" s="10" t="s">
        <v>825</v>
      </c>
      <c r="C309" s="10" t="s">
        <v>826</v>
      </c>
      <c r="D309" s="91">
        <v>2150000</v>
      </c>
      <c r="E309" s="106"/>
      <c r="F309" s="106"/>
      <c r="G309" s="107"/>
      <c r="H309" s="10" t="s">
        <v>827</v>
      </c>
      <c r="L309" s="10" t="s">
        <v>828</v>
      </c>
      <c r="S309" s="10">
        <v>3</v>
      </c>
      <c r="U309" s="93">
        <f t="shared" si="213"/>
        <v>0</v>
      </c>
      <c r="V309" s="93">
        <f t="shared" si="214"/>
        <v>0</v>
      </c>
      <c r="W309" s="93">
        <f t="shared" si="215"/>
        <v>0</v>
      </c>
      <c r="X309" s="91"/>
      <c r="Y309" s="93"/>
      <c r="Z309" s="91"/>
      <c r="AA309" s="93">
        <f t="shared" si="199"/>
        <v>0</v>
      </c>
      <c r="AB309" s="94">
        <f t="shared" si="216"/>
        <v>1.6744186046511629E-5</v>
      </c>
      <c r="AC309" s="94" t="e">
        <f t="shared" si="200"/>
        <v>#DIV/0!</v>
      </c>
      <c r="AD309" s="95"/>
      <c r="AE309" s="96">
        <f t="shared" si="205"/>
        <v>0</v>
      </c>
      <c r="AF309" s="96">
        <f t="shared" si="206"/>
        <v>0</v>
      </c>
    </row>
    <row r="310" spans="1:32" s="10" customFormat="1" x14ac:dyDescent="0.25">
      <c r="B310" s="10" t="s">
        <v>829</v>
      </c>
      <c r="C310" s="10" t="s">
        <v>830</v>
      </c>
      <c r="D310" s="91">
        <v>1899000</v>
      </c>
      <c r="E310" s="106"/>
      <c r="F310" s="106"/>
      <c r="G310" s="107"/>
      <c r="H310" s="10" t="s">
        <v>831</v>
      </c>
      <c r="L310" s="10">
        <v>1</v>
      </c>
      <c r="O310" s="10" t="s">
        <v>832</v>
      </c>
      <c r="P310" s="10">
        <v>2</v>
      </c>
      <c r="U310" s="93">
        <f t="shared" si="213"/>
        <v>0</v>
      </c>
      <c r="V310" s="93">
        <f t="shared" si="214"/>
        <v>0</v>
      </c>
      <c r="W310" s="93">
        <f t="shared" si="215"/>
        <v>0</v>
      </c>
      <c r="X310" s="91"/>
      <c r="Y310" s="93">
        <v>3632</v>
      </c>
      <c r="Z310" s="91">
        <v>10000</v>
      </c>
      <c r="AA310" s="93">
        <f t="shared" si="199"/>
        <v>13632</v>
      </c>
      <c r="AB310" s="94">
        <f t="shared" si="216"/>
        <v>-7.1785150078988941E-3</v>
      </c>
      <c r="AC310" s="94" t="e">
        <f t="shared" si="200"/>
        <v>#DIV/0!</v>
      </c>
      <c r="AD310" s="95"/>
      <c r="AE310" s="96">
        <f t="shared" si="205"/>
        <v>1136</v>
      </c>
      <c r="AF310" s="96">
        <f t="shared" si="206"/>
        <v>-1136</v>
      </c>
    </row>
    <row r="311" spans="1:32" s="10" customFormat="1" x14ac:dyDescent="0.25">
      <c r="A311" s="107" t="s">
        <v>388</v>
      </c>
      <c r="B311" s="10" t="s">
        <v>68</v>
      </c>
      <c r="C311" s="10" t="s">
        <v>833</v>
      </c>
      <c r="D311" s="91">
        <v>2000000</v>
      </c>
      <c r="E311" s="106"/>
      <c r="F311" s="106"/>
      <c r="G311" s="124"/>
      <c r="H311" s="10" t="s">
        <v>834</v>
      </c>
      <c r="I311" s="10" t="s">
        <v>835</v>
      </c>
      <c r="J311" s="10">
        <v>2970</v>
      </c>
      <c r="K311" s="10">
        <v>2178</v>
      </c>
      <c r="L311" s="10">
        <v>0</v>
      </c>
      <c r="M311" s="91"/>
      <c r="N311" s="91">
        <f t="shared" ref="N311:N344" si="217">M311*12</f>
        <v>0</v>
      </c>
      <c r="O311" s="10">
        <v>3</v>
      </c>
      <c r="P311" s="10">
        <v>6</v>
      </c>
      <c r="Q311" s="91">
        <f>3200*3</f>
        <v>9600</v>
      </c>
      <c r="R311" s="92">
        <f t="shared" ref="R311:R345" si="218">Q311*12</f>
        <v>115200</v>
      </c>
      <c r="U311" s="93">
        <f t="shared" si="213"/>
        <v>0</v>
      </c>
      <c r="V311" s="93">
        <f t="shared" si="214"/>
        <v>115200</v>
      </c>
      <c r="W311" s="93">
        <f t="shared" si="215"/>
        <v>9600</v>
      </c>
      <c r="X311" s="91">
        <f t="shared" ref="X311:X345" si="219">W311*12</f>
        <v>115200</v>
      </c>
      <c r="Y311" s="93">
        <v>6427</v>
      </c>
      <c r="Z311" s="91">
        <v>10000</v>
      </c>
      <c r="AA311" s="93">
        <f t="shared" si="199"/>
        <v>16427</v>
      </c>
      <c r="AB311" s="94">
        <f t="shared" si="216"/>
        <v>4.93865E-2</v>
      </c>
      <c r="AC311" s="94" t="e">
        <f t="shared" si="200"/>
        <v>#DIV/0!</v>
      </c>
      <c r="AD311" s="95">
        <v>6528</v>
      </c>
      <c r="AE311" s="96">
        <f>AA311/12</f>
        <v>1368.9166666666667</v>
      </c>
      <c r="AF311" s="96">
        <f>W311-AD311-AE311</f>
        <v>1703.0833333333333</v>
      </c>
    </row>
    <row r="312" spans="1:32" s="10" customFormat="1" x14ac:dyDescent="0.25">
      <c r="A312" s="10" t="s">
        <v>836</v>
      </c>
      <c r="B312" s="10" t="s">
        <v>68</v>
      </c>
      <c r="C312" s="10" t="s">
        <v>837</v>
      </c>
      <c r="D312" s="91">
        <v>1800000</v>
      </c>
      <c r="E312" s="106"/>
      <c r="F312" s="106"/>
      <c r="G312" s="107" t="s">
        <v>838</v>
      </c>
      <c r="H312" s="10">
        <v>188</v>
      </c>
      <c r="I312" s="10" t="s">
        <v>839</v>
      </c>
      <c r="J312" s="10" t="s">
        <v>840</v>
      </c>
      <c r="K312" s="10">
        <v>25.32</v>
      </c>
      <c r="N312" s="91">
        <f t="shared" si="217"/>
        <v>0</v>
      </c>
      <c r="Q312" s="91"/>
      <c r="R312" s="92">
        <f t="shared" si="218"/>
        <v>0</v>
      </c>
      <c r="U312" s="93">
        <f t="shared" si="213"/>
        <v>0</v>
      </c>
      <c r="V312" s="93">
        <f t="shared" si="214"/>
        <v>0</v>
      </c>
      <c r="W312" s="93">
        <f t="shared" si="215"/>
        <v>0</v>
      </c>
      <c r="X312" s="91">
        <f t="shared" si="219"/>
        <v>0</v>
      </c>
      <c r="Y312" s="93">
        <v>8370</v>
      </c>
      <c r="Z312" s="91">
        <v>10000</v>
      </c>
      <c r="AA312" s="93">
        <f t="shared" si="199"/>
        <v>18370</v>
      </c>
      <c r="AB312" s="94">
        <f t="shared" si="216"/>
        <v>-1.0205555555555556E-2</v>
      </c>
      <c r="AC312" s="94" t="e">
        <f t="shared" si="200"/>
        <v>#DIV/0!</v>
      </c>
      <c r="AD312" s="95"/>
      <c r="AE312" s="96">
        <f t="shared" si="205"/>
        <v>1530.8333333333333</v>
      </c>
      <c r="AF312" s="96">
        <f t="shared" si="206"/>
        <v>-1530.8333333333333</v>
      </c>
    </row>
    <row r="313" spans="1:32" s="10" customFormat="1" x14ac:dyDescent="0.25">
      <c r="A313" s="107" t="s">
        <v>388</v>
      </c>
      <c r="B313" s="10" t="s">
        <v>68</v>
      </c>
      <c r="C313" s="10" t="s">
        <v>841</v>
      </c>
      <c r="D313" s="91">
        <v>1995000</v>
      </c>
      <c r="E313" s="106"/>
      <c r="F313" s="106"/>
      <c r="G313" s="107">
        <v>84</v>
      </c>
      <c r="J313" s="10" t="s">
        <v>842</v>
      </c>
      <c r="K313" s="10">
        <v>2240</v>
      </c>
      <c r="L313" s="10">
        <v>0</v>
      </c>
      <c r="N313" s="91">
        <f t="shared" si="217"/>
        <v>0</v>
      </c>
      <c r="O313" s="10">
        <v>4</v>
      </c>
      <c r="P313" s="10">
        <v>4</v>
      </c>
      <c r="Q313" s="10">
        <f>2575+2600+3000</f>
        <v>8175</v>
      </c>
      <c r="R313" s="92">
        <f t="shared" si="218"/>
        <v>98100</v>
      </c>
      <c r="U313" s="93">
        <f t="shared" si="213"/>
        <v>0</v>
      </c>
      <c r="V313" s="93">
        <f t="shared" si="214"/>
        <v>98100</v>
      </c>
      <c r="W313" s="93">
        <f t="shared" si="215"/>
        <v>8175</v>
      </c>
      <c r="X313" s="91">
        <f t="shared" si="219"/>
        <v>98100</v>
      </c>
      <c r="Y313" s="93">
        <v>4402</v>
      </c>
      <c r="Z313" s="91">
        <v>10000</v>
      </c>
      <c r="AA313" s="93">
        <f t="shared" si="199"/>
        <v>14402</v>
      </c>
      <c r="AB313" s="94">
        <f t="shared" si="216"/>
        <v>4.1953884711779452E-2</v>
      </c>
      <c r="AC313" s="94" t="e">
        <f t="shared" si="200"/>
        <v>#DIV/0!</v>
      </c>
      <c r="AD313" s="95"/>
      <c r="AE313" s="96">
        <f t="shared" si="205"/>
        <v>1200.1666666666667</v>
      </c>
      <c r="AF313" s="96">
        <f t="shared" si="206"/>
        <v>6974.833333333333</v>
      </c>
    </row>
    <row r="314" spans="1:32" s="10" customFormat="1" x14ac:dyDescent="0.25">
      <c r="A314" s="107" t="s">
        <v>64</v>
      </c>
      <c r="B314" s="10" t="s">
        <v>843</v>
      </c>
      <c r="C314" s="10" t="s">
        <v>844</v>
      </c>
      <c r="D314" s="91">
        <v>1750000</v>
      </c>
      <c r="E314" s="106"/>
      <c r="F314" s="106"/>
      <c r="G314" s="107"/>
      <c r="H314" s="10" t="s">
        <v>845</v>
      </c>
      <c r="I314" s="10" t="s">
        <v>846</v>
      </c>
      <c r="L314" s="10">
        <v>1</v>
      </c>
      <c r="N314" s="91">
        <f t="shared" si="217"/>
        <v>0</v>
      </c>
      <c r="O314" s="10">
        <v>2</v>
      </c>
      <c r="P314" s="10">
        <v>6</v>
      </c>
      <c r="Q314" s="91"/>
      <c r="R314" s="92">
        <f t="shared" si="218"/>
        <v>0</v>
      </c>
      <c r="U314" s="93">
        <f t="shared" si="213"/>
        <v>0</v>
      </c>
      <c r="V314" s="93">
        <f t="shared" si="214"/>
        <v>0</v>
      </c>
      <c r="W314" s="93">
        <f t="shared" si="215"/>
        <v>0</v>
      </c>
      <c r="X314" s="91">
        <f t="shared" si="219"/>
        <v>0</v>
      </c>
      <c r="Y314" s="93"/>
      <c r="Z314" s="91">
        <v>10000</v>
      </c>
      <c r="AA314" s="93">
        <f t="shared" si="199"/>
        <v>10000</v>
      </c>
      <c r="AB314" s="94">
        <f t="shared" si="216"/>
        <v>-5.7142857142857143E-3</v>
      </c>
      <c r="AC314" s="94" t="e">
        <f t="shared" si="200"/>
        <v>#DIV/0!</v>
      </c>
      <c r="AD314" s="95"/>
      <c r="AE314" s="96">
        <f t="shared" si="205"/>
        <v>833.33333333333337</v>
      </c>
      <c r="AF314" s="96">
        <f t="shared" si="206"/>
        <v>-833.33333333333337</v>
      </c>
    </row>
    <row r="315" spans="1:32" s="10" customFormat="1" x14ac:dyDescent="0.25">
      <c r="A315" s="107" t="s">
        <v>64</v>
      </c>
      <c r="B315" s="10" t="s">
        <v>847</v>
      </c>
      <c r="C315" s="10" t="s">
        <v>848</v>
      </c>
      <c r="D315" s="91">
        <v>1985000</v>
      </c>
      <c r="E315" s="106"/>
      <c r="F315" s="106"/>
      <c r="G315" s="124"/>
      <c r="H315" s="10" t="s">
        <v>849</v>
      </c>
      <c r="I315" s="10" t="s">
        <v>850</v>
      </c>
      <c r="L315" s="10">
        <v>3</v>
      </c>
      <c r="M315" s="91"/>
      <c r="N315" s="91">
        <f t="shared" si="217"/>
        <v>0</v>
      </c>
      <c r="O315" s="10">
        <v>4</v>
      </c>
      <c r="Q315" s="91">
        <f>172000/12</f>
        <v>14333.333333333334</v>
      </c>
      <c r="R315" s="92">
        <f t="shared" si="218"/>
        <v>172000</v>
      </c>
      <c r="U315" s="93">
        <f t="shared" si="213"/>
        <v>0</v>
      </c>
      <c r="V315" s="93">
        <f t="shared" si="214"/>
        <v>172000</v>
      </c>
      <c r="W315" s="93">
        <f t="shared" si="215"/>
        <v>14333.333333333334</v>
      </c>
      <c r="X315" s="91">
        <f t="shared" si="219"/>
        <v>172000</v>
      </c>
      <c r="Y315" s="93">
        <v>6000</v>
      </c>
      <c r="Z315" s="91">
        <v>7600</v>
      </c>
      <c r="AA315" s="93">
        <f t="shared" si="199"/>
        <v>13600</v>
      </c>
      <c r="AB315" s="94">
        <f t="shared" si="216"/>
        <v>7.9798488664987399E-2</v>
      </c>
      <c r="AC315" s="94" t="e">
        <f t="shared" si="200"/>
        <v>#DIV/0!</v>
      </c>
      <c r="AD315" s="95"/>
      <c r="AE315" s="96">
        <f t="shared" si="205"/>
        <v>1133.3333333333333</v>
      </c>
      <c r="AF315" s="96">
        <f t="shared" si="206"/>
        <v>13200</v>
      </c>
    </row>
    <row r="316" spans="1:32" s="10" customFormat="1" x14ac:dyDescent="0.25">
      <c r="A316" s="107" t="s">
        <v>851</v>
      </c>
      <c r="B316" s="10" t="s">
        <v>787</v>
      </c>
      <c r="C316" s="10" t="s">
        <v>852</v>
      </c>
      <c r="D316" s="91">
        <v>1130000</v>
      </c>
      <c r="E316" s="106"/>
      <c r="F316" s="106"/>
      <c r="G316" s="124"/>
      <c r="L316" s="10">
        <v>1</v>
      </c>
      <c r="M316" s="91">
        <v>2800</v>
      </c>
      <c r="N316" s="91">
        <f t="shared" si="217"/>
        <v>33600</v>
      </c>
      <c r="Q316" s="91">
        <f>(2300+1800+1800+1400)</f>
        <v>7300</v>
      </c>
      <c r="R316" s="92">
        <f t="shared" si="218"/>
        <v>87600</v>
      </c>
      <c r="U316" s="93">
        <f t="shared" si="213"/>
        <v>0</v>
      </c>
      <c r="V316" s="93">
        <f t="shared" si="214"/>
        <v>121200</v>
      </c>
      <c r="W316" s="93">
        <f t="shared" si="215"/>
        <v>10100</v>
      </c>
      <c r="X316" s="91">
        <f t="shared" si="219"/>
        <v>121200</v>
      </c>
      <c r="Y316" s="93">
        <v>10000</v>
      </c>
      <c r="Z316" s="91">
        <v>10000</v>
      </c>
      <c r="AA316" s="93">
        <f t="shared" si="199"/>
        <v>20000</v>
      </c>
      <c r="AB316" s="94">
        <f t="shared" si="216"/>
        <v>8.9557522123893799E-2</v>
      </c>
      <c r="AC316" s="94" t="e">
        <f t="shared" si="200"/>
        <v>#DIV/0!</v>
      </c>
      <c r="AD316" s="95"/>
      <c r="AE316" s="96">
        <f t="shared" si="205"/>
        <v>1666.6666666666667</v>
      </c>
      <c r="AF316" s="96">
        <f t="shared" si="206"/>
        <v>8433.3333333333339</v>
      </c>
    </row>
    <row r="317" spans="1:32" s="10" customFormat="1" x14ac:dyDescent="0.25">
      <c r="A317" s="107" t="s">
        <v>64</v>
      </c>
      <c r="B317" s="10" t="s">
        <v>399</v>
      </c>
      <c r="C317" s="10" t="s">
        <v>853</v>
      </c>
      <c r="D317" s="91">
        <v>1299000</v>
      </c>
      <c r="E317" s="106"/>
      <c r="F317" s="106"/>
      <c r="G317" s="124"/>
      <c r="H317" s="10" t="s">
        <v>854</v>
      </c>
      <c r="I317" s="10" t="s">
        <v>855</v>
      </c>
      <c r="L317" s="10">
        <v>3</v>
      </c>
      <c r="M317" s="91">
        <f>5000+1500+600</f>
        <v>7100</v>
      </c>
      <c r="N317" s="91">
        <f t="shared" si="217"/>
        <v>85200</v>
      </c>
      <c r="O317" s="10">
        <v>2</v>
      </c>
      <c r="Q317" s="91">
        <f>1500+2000</f>
        <v>3500</v>
      </c>
      <c r="R317" s="92">
        <f t="shared" si="218"/>
        <v>42000</v>
      </c>
      <c r="U317" s="93">
        <f t="shared" si="213"/>
        <v>0</v>
      </c>
      <c r="V317" s="93">
        <f t="shared" si="214"/>
        <v>127200</v>
      </c>
      <c r="W317" s="93">
        <f t="shared" si="215"/>
        <v>10600</v>
      </c>
      <c r="X317" s="91">
        <f t="shared" si="219"/>
        <v>127200</v>
      </c>
      <c r="Y317" s="93">
        <v>23518</v>
      </c>
      <c r="Z317" s="91">
        <v>10000</v>
      </c>
      <c r="AA317" s="93">
        <f t="shared" si="199"/>
        <v>33518</v>
      </c>
      <c r="AB317" s="94">
        <f t="shared" si="216"/>
        <v>7.2118552732871433E-2</v>
      </c>
      <c r="AC317" s="94" t="e">
        <f t="shared" si="200"/>
        <v>#DIV/0!</v>
      </c>
      <c r="AD317" s="95"/>
      <c r="AE317" s="96">
        <f t="shared" si="205"/>
        <v>2793.1666666666665</v>
      </c>
      <c r="AF317" s="96">
        <f t="shared" si="206"/>
        <v>7806.8333333333339</v>
      </c>
    </row>
    <row r="318" spans="1:32" s="10" customFormat="1" x14ac:dyDescent="0.25">
      <c r="A318" s="107" t="s">
        <v>64</v>
      </c>
      <c r="B318" s="10" t="s">
        <v>73</v>
      </c>
      <c r="C318" s="10" t="s">
        <v>856</v>
      </c>
      <c r="D318" s="91">
        <v>1900000</v>
      </c>
      <c r="E318" s="106"/>
      <c r="F318" s="106"/>
      <c r="G318" s="124"/>
      <c r="H318" s="10" t="s">
        <v>857</v>
      </c>
      <c r="I318" s="10" t="s">
        <v>858</v>
      </c>
      <c r="K318" s="10">
        <v>4251</v>
      </c>
      <c r="L318" s="10">
        <v>4</v>
      </c>
      <c r="M318" s="91"/>
      <c r="N318" s="91">
        <f t="shared" si="217"/>
        <v>0</v>
      </c>
      <c r="Q318" s="91">
        <f>(10575+3000+1500+1000)</f>
        <v>16075</v>
      </c>
      <c r="R318" s="92">
        <f t="shared" si="218"/>
        <v>192900</v>
      </c>
      <c r="S318" s="10">
        <v>30</v>
      </c>
      <c r="U318" s="93">
        <f t="shared" si="213"/>
        <v>0</v>
      </c>
      <c r="V318" s="93">
        <f t="shared" si="214"/>
        <v>192900</v>
      </c>
      <c r="W318" s="93">
        <f t="shared" si="215"/>
        <v>16075</v>
      </c>
      <c r="X318" s="91">
        <f t="shared" si="219"/>
        <v>192900</v>
      </c>
      <c r="Y318" s="93">
        <v>25296.99</v>
      </c>
      <c r="Z318" s="91">
        <f>856.25+4505+6000</f>
        <v>11361.25</v>
      </c>
      <c r="AA318" s="93">
        <f t="shared" si="199"/>
        <v>36658.240000000005</v>
      </c>
      <c r="AB318" s="94">
        <f t="shared" si="216"/>
        <v>8.2421978947368427E-2</v>
      </c>
      <c r="AC318" s="94" t="e">
        <f t="shared" si="200"/>
        <v>#DIV/0!</v>
      </c>
      <c r="AD318" s="95"/>
      <c r="AE318" s="96">
        <f t="shared" si="205"/>
        <v>3054.8533333333339</v>
      </c>
      <c r="AF318" s="96">
        <f t="shared" si="206"/>
        <v>13020.146666666666</v>
      </c>
    </row>
    <row r="319" spans="1:32" s="10" customFormat="1" x14ac:dyDescent="0.25">
      <c r="A319" s="107" t="s">
        <v>64</v>
      </c>
      <c r="B319" s="10" t="s">
        <v>787</v>
      </c>
      <c r="C319" s="10" t="s">
        <v>859</v>
      </c>
      <c r="D319" s="91">
        <v>1800000</v>
      </c>
      <c r="E319" s="106"/>
      <c r="F319" s="106"/>
      <c r="G319" s="124"/>
      <c r="H319" s="10" t="s">
        <v>860</v>
      </c>
      <c r="L319" s="10">
        <v>3</v>
      </c>
      <c r="M319" s="91"/>
      <c r="N319" s="91">
        <f t="shared" si="217"/>
        <v>0</v>
      </c>
      <c r="O319" s="10">
        <v>3</v>
      </c>
      <c r="Q319" s="91">
        <f>((27216)+(38600)+(140000))/12</f>
        <v>17151.333333333332</v>
      </c>
      <c r="R319" s="92">
        <f t="shared" si="218"/>
        <v>205816</v>
      </c>
      <c r="U319" s="93">
        <f t="shared" si="213"/>
        <v>0</v>
      </c>
      <c r="V319" s="93">
        <f t="shared" si="214"/>
        <v>205816</v>
      </c>
      <c r="W319" s="93">
        <f t="shared" si="215"/>
        <v>17151.333333333332</v>
      </c>
      <c r="X319" s="91">
        <f t="shared" si="219"/>
        <v>205816</v>
      </c>
      <c r="Y319" s="93">
        <v>6482</v>
      </c>
      <c r="Z319" s="91"/>
      <c r="AA319" s="93">
        <f t="shared" si="199"/>
        <v>6482</v>
      </c>
      <c r="AB319" s="94">
        <f t="shared" si="216"/>
        <v>0.11074111111111111</v>
      </c>
      <c r="AC319" s="94" t="e">
        <f t="shared" si="200"/>
        <v>#DIV/0!</v>
      </c>
      <c r="AD319" s="95"/>
      <c r="AE319" s="96">
        <f t="shared" si="205"/>
        <v>540.16666666666663</v>
      </c>
      <c r="AF319" s="96">
        <f t="shared" si="206"/>
        <v>16611.166666666664</v>
      </c>
    </row>
    <row r="320" spans="1:32" s="10" customFormat="1" x14ac:dyDescent="0.25">
      <c r="A320" s="107" t="s">
        <v>388</v>
      </c>
      <c r="B320" s="10" t="s">
        <v>399</v>
      </c>
      <c r="C320" s="10" t="s">
        <v>861</v>
      </c>
      <c r="D320" s="91">
        <v>1100000</v>
      </c>
      <c r="E320" s="106"/>
      <c r="F320" s="106"/>
      <c r="G320" s="124"/>
      <c r="H320" s="10" t="s">
        <v>862</v>
      </c>
      <c r="I320" s="10" t="s">
        <v>863</v>
      </c>
      <c r="K320" s="10">
        <v>2614</v>
      </c>
      <c r="L320" s="10">
        <v>0</v>
      </c>
      <c r="M320" s="91"/>
      <c r="N320" s="91">
        <f>M320*12</f>
        <v>0</v>
      </c>
      <c r="P320" s="10">
        <v>9</v>
      </c>
      <c r="Q320" s="91">
        <f>2300+2300+1500+1000+200</f>
        <v>7300</v>
      </c>
      <c r="R320" s="92">
        <f>Q320*12</f>
        <v>87600</v>
      </c>
      <c r="U320" s="93">
        <f t="shared" si="213"/>
        <v>0</v>
      </c>
      <c r="V320" s="93">
        <f t="shared" si="214"/>
        <v>87600</v>
      </c>
      <c r="W320" s="93">
        <f t="shared" si="215"/>
        <v>7300</v>
      </c>
      <c r="X320" s="91">
        <f>W320*12</f>
        <v>87600</v>
      </c>
      <c r="Y320" s="93">
        <v>5200</v>
      </c>
      <c r="Z320" s="91">
        <v>5000</v>
      </c>
      <c r="AA320" s="93">
        <f>Y320+Z320</f>
        <v>10200</v>
      </c>
      <c r="AB320" s="94">
        <f t="shared" si="216"/>
        <v>7.0363636363636364E-2</v>
      </c>
      <c r="AC320" s="94" t="e">
        <f t="shared" si="200"/>
        <v>#DIV/0!</v>
      </c>
      <c r="AD320" s="95"/>
      <c r="AE320" s="96">
        <f t="shared" si="205"/>
        <v>850</v>
      </c>
      <c r="AF320" s="96">
        <f t="shared" si="206"/>
        <v>6450</v>
      </c>
    </row>
    <row r="321" spans="1:32" s="10" customFormat="1" x14ac:dyDescent="0.25">
      <c r="A321" s="107" t="s">
        <v>76</v>
      </c>
      <c r="B321" s="10" t="s">
        <v>864</v>
      </c>
      <c r="C321" s="10" t="s">
        <v>865</v>
      </c>
      <c r="D321" s="91">
        <v>1950000</v>
      </c>
      <c r="E321" s="106"/>
      <c r="F321" s="106"/>
      <c r="G321" s="124"/>
      <c r="H321" s="10" t="s">
        <v>866</v>
      </c>
      <c r="M321" s="91"/>
      <c r="N321" s="91">
        <f>M321*12</f>
        <v>0</v>
      </c>
      <c r="O321" s="10">
        <v>3</v>
      </c>
      <c r="P321" s="10">
        <v>9</v>
      </c>
      <c r="Q321" s="91">
        <f>2000+2500+2500+1000+125+125+125+125</f>
        <v>8500</v>
      </c>
      <c r="R321" s="92">
        <f>Q321*12</f>
        <v>102000</v>
      </c>
      <c r="S321" s="10" t="s">
        <v>867</v>
      </c>
      <c r="U321" s="93">
        <f t="shared" si="213"/>
        <v>0</v>
      </c>
      <c r="V321" s="93">
        <f t="shared" si="214"/>
        <v>102000</v>
      </c>
      <c r="W321" s="93">
        <f t="shared" si="215"/>
        <v>8500</v>
      </c>
      <c r="X321" s="91">
        <f>W321*12</f>
        <v>102000</v>
      </c>
      <c r="Y321" s="93">
        <v>11800</v>
      </c>
      <c r="Z321" s="91"/>
      <c r="AA321" s="93">
        <f>Y321+Z321</f>
        <v>11800</v>
      </c>
      <c r="AB321" s="94" t="e">
        <f t="shared" si="216"/>
        <v>#VALUE!</v>
      </c>
      <c r="AC321" s="94" t="e">
        <f t="shared" si="200"/>
        <v>#DIV/0!</v>
      </c>
      <c r="AD321" s="95"/>
      <c r="AE321" s="96">
        <f t="shared" si="205"/>
        <v>983.33333333333337</v>
      </c>
      <c r="AF321" s="96">
        <f t="shared" si="206"/>
        <v>7516.666666666667</v>
      </c>
    </row>
    <row r="322" spans="1:32" s="10" customFormat="1" x14ac:dyDescent="0.25">
      <c r="A322" s="107" t="s">
        <v>64</v>
      </c>
      <c r="B322" s="10" t="s">
        <v>399</v>
      </c>
      <c r="C322" s="10" t="s">
        <v>868</v>
      </c>
      <c r="D322" s="91">
        <v>1400000</v>
      </c>
      <c r="E322" s="106"/>
      <c r="F322" s="106"/>
      <c r="G322" s="124"/>
      <c r="H322" s="10" t="s">
        <v>869</v>
      </c>
      <c r="L322" s="10">
        <v>1</v>
      </c>
      <c r="M322" s="91">
        <v>3000</v>
      </c>
      <c r="N322" s="91">
        <f t="shared" si="217"/>
        <v>36000</v>
      </c>
      <c r="O322" s="10">
        <v>3</v>
      </c>
      <c r="Q322" s="91">
        <f>2200+1700+1300</f>
        <v>5200</v>
      </c>
      <c r="R322" s="92">
        <f t="shared" si="218"/>
        <v>62400</v>
      </c>
      <c r="U322" s="83">
        <f t="shared" si="213"/>
        <v>0</v>
      </c>
      <c r="V322" s="83">
        <f t="shared" si="214"/>
        <v>98400</v>
      </c>
      <c r="W322" s="83">
        <f t="shared" si="215"/>
        <v>8200</v>
      </c>
      <c r="X322" s="91">
        <f t="shared" si="219"/>
        <v>98400</v>
      </c>
      <c r="Y322" s="83">
        <v>5481</v>
      </c>
      <c r="Z322" s="10">
        <v>10000</v>
      </c>
      <c r="AA322" s="93">
        <f t="shared" si="199"/>
        <v>15481</v>
      </c>
      <c r="AB322" s="94">
        <f t="shared" si="216"/>
        <v>5.9227857142857145E-2</v>
      </c>
      <c r="AC322" s="94" t="e">
        <f t="shared" si="200"/>
        <v>#DIV/0!</v>
      </c>
      <c r="AD322" s="95"/>
      <c r="AE322" s="96">
        <f t="shared" si="205"/>
        <v>1290.0833333333333</v>
      </c>
      <c r="AF322" s="96">
        <f t="shared" si="206"/>
        <v>6909.916666666667</v>
      </c>
    </row>
    <row r="323" spans="1:32" s="10" customFormat="1" x14ac:dyDescent="0.25">
      <c r="A323" s="107" t="s">
        <v>76</v>
      </c>
      <c r="B323" s="10" t="s">
        <v>870</v>
      </c>
      <c r="C323" s="10" t="s">
        <v>871</v>
      </c>
      <c r="D323" s="91">
        <v>1999000</v>
      </c>
      <c r="E323" s="106"/>
      <c r="F323" s="106"/>
      <c r="G323" s="124"/>
      <c r="H323" s="10" t="s">
        <v>872</v>
      </c>
      <c r="M323" s="91"/>
      <c r="N323" s="91">
        <f t="shared" si="217"/>
        <v>0</v>
      </c>
      <c r="Q323" s="91"/>
      <c r="R323" s="92">
        <f t="shared" si="218"/>
        <v>0</v>
      </c>
      <c r="U323" s="93">
        <f t="shared" si="213"/>
        <v>0</v>
      </c>
      <c r="V323" s="93">
        <f t="shared" si="214"/>
        <v>0</v>
      </c>
      <c r="W323" s="93">
        <f t="shared" si="215"/>
        <v>0</v>
      </c>
      <c r="X323" s="91">
        <f t="shared" si="219"/>
        <v>0</v>
      </c>
      <c r="Y323" s="93"/>
      <c r="Z323" s="91"/>
      <c r="AA323" s="93">
        <f t="shared" si="199"/>
        <v>0</v>
      </c>
      <c r="AB323" s="94">
        <f t="shared" si="216"/>
        <v>0</v>
      </c>
      <c r="AC323" s="94" t="e">
        <f t="shared" si="200"/>
        <v>#DIV/0!</v>
      </c>
      <c r="AD323" s="95"/>
      <c r="AE323" s="96">
        <f t="shared" si="205"/>
        <v>0</v>
      </c>
      <c r="AF323" s="96">
        <f t="shared" si="206"/>
        <v>0</v>
      </c>
    </row>
    <row r="324" spans="1:32" s="10" customFormat="1" x14ac:dyDescent="0.25">
      <c r="A324" s="107" t="s">
        <v>64</v>
      </c>
      <c r="B324" s="10" t="s">
        <v>399</v>
      </c>
      <c r="C324" s="10" t="s">
        <v>873</v>
      </c>
      <c r="D324" s="91">
        <v>1089000</v>
      </c>
      <c r="E324" s="106"/>
      <c r="F324" s="106"/>
      <c r="G324" s="124"/>
      <c r="H324" s="10" t="s">
        <v>874</v>
      </c>
      <c r="M324" s="91"/>
      <c r="N324" s="91">
        <f t="shared" si="217"/>
        <v>0</v>
      </c>
      <c r="Q324" s="91">
        <f>83745/12</f>
        <v>6978.75</v>
      </c>
      <c r="R324" s="92">
        <f t="shared" si="218"/>
        <v>83745</v>
      </c>
      <c r="U324" s="93">
        <f t="shared" si="213"/>
        <v>0</v>
      </c>
      <c r="V324" s="93">
        <f t="shared" si="214"/>
        <v>83745</v>
      </c>
      <c r="W324" s="93">
        <f t="shared" si="215"/>
        <v>6978.75</v>
      </c>
      <c r="X324" s="91">
        <f t="shared" si="219"/>
        <v>83745</v>
      </c>
      <c r="Y324" s="93"/>
      <c r="Z324" s="91"/>
      <c r="AA324" s="93">
        <f t="shared" si="199"/>
        <v>0</v>
      </c>
      <c r="AB324" s="94">
        <f t="shared" si="216"/>
        <v>7.690082644628099E-2</v>
      </c>
      <c r="AC324" s="94" t="e">
        <f t="shared" si="200"/>
        <v>#DIV/0!</v>
      </c>
      <c r="AD324" s="95"/>
      <c r="AE324" s="96">
        <f t="shared" si="205"/>
        <v>0</v>
      </c>
      <c r="AF324" s="96">
        <f t="shared" si="206"/>
        <v>6978.75</v>
      </c>
    </row>
    <row r="325" spans="1:32" s="10" customFormat="1" x14ac:dyDescent="0.25">
      <c r="A325" s="107" t="s">
        <v>76</v>
      </c>
      <c r="B325" s="10" t="s">
        <v>770</v>
      </c>
      <c r="C325" s="10" t="s">
        <v>875</v>
      </c>
      <c r="D325" s="91">
        <v>1575000</v>
      </c>
      <c r="E325" s="106"/>
      <c r="F325" s="106"/>
      <c r="G325" s="124"/>
      <c r="H325" s="10" t="s">
        <v>876</v>
      </c>
      <c r="I325" s="10" t="s">
        <v>877</v>
      </c>
      <c r="M325" s="91"/>
      <c r="N325" s="91">
        <f t="shared" si="217"/>
        <v>0</v>
      </c>
      <c r="Q325" s="91">
        <v>5000</v>
      </c>
      <c r="R325" s="92">
        <f t="shared" si="218"/>
        <v>60000</v>
      </c>
      <c r="U325" s="93">
        <f t="shared" si="213"/>
        <v>0</v>
      </c>
      <c r="V325" s="93">
        <f t="shared" si="214"/>
        <v>60000</v>
      </c>
      <c r="W325" s="93">
        <f t="shared" si="215"/>
        <v>5000</v>
      </c>
      <c r="X325" s="91">
        <f t="shared" si="219"/>
        <v>60000</v>
      </c>
      <c r="Y325" s="93">
        <v>9000</v>
      </c>
      <c r="Z325" s="91"/>
      <c r="AA325" s="93">
        <f t="shared" si="199"/>
        <v>9000</v>
      </c>
      <c r="AB325" s="94">
        <f t="shared" si="216"/>
        <v>3.2380952380952378E-2</v>
      </c>
      <c r="AC325" s="94" t="e">
        <f t="shared" si="200"/>
        <v>#DIV/0!</v>
      </c>
      <c r="AD325" s="95"/>
      <c r="AE325" s="96">
        <f t="shared" si="205"/>
        <v>750</v>
      </c>
      <c r="AF325" s="96">
        <f t="shared" si="206"/>
        <v>4250</v>
      </c>
    </row>
    <row r="326" spans="1:32" s="10" customFormat="1" x14ac:dyDescent="0.25">
      <c r="A326" s="107" t="s">
        <v>76</v>
      </c>
      <c r="B326" s="10" t="s">
        <v>864</v>
      </c>
      <c r="C326" s="10" t="s">
        <v>878</v>
      </c>
      <c r="D326" s="91">
        <v>1790000</v>
      </c>
      <c r="E326" s="106"/>
      <c r="F326" s="106"/>
      <c r="G326" s="124"/>
      <c r="H326" s="10" t="s">
        <v>879</v>
      </c>
      <c r="M326" s="91"/>
      <c r="N326" s="91">
        <f t="shared" si="217"/>
        <v>0</v>
      </c>
      <c r="O326" s="10">
        <v>3</v>
      </c>
      <c r="P326" s="10">
        <v>7</v>
      </c>
      <c r="Q326" s="91">
        <f>1500+2500+2500+200</f>
        <v>6700</v>
      </c>
      <c r="R326" s="92">
        <f t="shared" si="218"/>
        <v>80400</v>
      </c>
      <c r="S326" s="10" t="s">
        <v>867</v>
      </c>
      <c r="U326" s="93">
        <f t="shared" si="213"/>
        <v>0</v>
      </c>
      <c r="V326" s="93">
        <f t="shared" si="214"/>
        <v>80400</v>
      </c>
      <c r="W326" s="93">
        <f t="shared" si="215"/>
        <v>6700</v>
      </c>
      <c r="X326" s="91">
        <f t="shared" si="219"/>
        <v>80400</v>
      </c>
      <c r="Y326" s="93">
        <v>12512</v>
      </c>
      <c r="Z326" s="91"/>
      <c r="AA326" s="93">
        <f t="shared" si="199"/>
        <v>12512</v>
      </c>
      <c r="AB326" s="94" t="e">
        <f t="shared" si="216"/>
        <v>#VALUE!</v>
      </c>
      <c r="AC326" s="94" t="e">
        <f t="shared" si="200"/>
        <v>#DIV/0!</v>
      </c>
      <c r="AD326" s="95"/>
      <c r="AE326" s="96">
        <f t="shared" si="205"/>
        <v>1042.6666666666667</v>
      </c>
      <c r="AF326" s="96">
        <f t="shared" si="206"/>
        <v>5657.333333333333</v>
      </c>
    </row>
    <row r="327" spans="1:32" s="10" customFormat="1" x14ac:dyDescent="0.25">
      <c r="A327" s="107" t="s">
        <v>76</v>
      </c>
      <c r="B327" s="10" t="s">
        <v>399</v>
      </c>
      <c r="C327" s="10" t="s">
        <v>880</v>
      </c>
      <c r="D327" s="91">
        <v>1399000</v>
      </c>
      <c r="E327" s="106"/>
      <c r="F327" s="106"/>
      <c r="G327" s="124"/>
      <c r="H327" s="10" t="s">
        <v>881</v>
      </c>
      <c r="I327" s="10" t="s">
        <v>882</v>
      </c>
      <c r="L327" s="10">
        <v>1</v>
      </c>
      <c r="M327" s="91"/>
      <c r="N327" s="91">
        <f t="shared" si="217"/>
        <v>0</v>
      </c>
      <c r="O327" s="10">
        <v>2</v>
      </c>
      <c r="P327" s="10">
        <v>5</v>
      </c>
      <c r="Q327" s="91">
        <f>3000+3000</f>
        <v>6000</v>
      </c>
      <c r="R327" s="92">
        <f t="shared" si="218"/>
        <v>72000</v>
      </c>
      <c r="U327" s="93">
        <f t="shared" si="213"/>
        <v>0</v>
      </c>
      <c r="V327" s="93">
        <f t="shared" si="214"/>
        <v>72000</v>
      </c>
      <c r="W327" s="93">
        <f t="shared" si="215"/>
        <v>6000</v>
      </c>
      <c r="X327" s="91">
        <f t="shared" si="219"/>
        <v>72000</v>
      </c>
      <c r="Y327" s="93">
        <v>6000</v>
      </c>
      <c r="Z327" s="91"/>
      <c r="AA327" s="93">
        <f t="shared" si="199"/>
        <v>6000</v>
      </c>
      <c r="AB327" s="94">
        <f t="shared" si="216"/>
        <v>4.7176554681915651E-2</v>
      </c>
      <c r="AC327" s="94" t="e">
        <f t="shared" si="200"/>
        <v>#DIV/0!</v>
      </c>
      <c r="AD327" s="95"/>
      <c r="AE327" s="96">
        <f t="shared" si="205"/>
        <v>500</v>
      </c>
      <c r="AF327" s="96">
        <f t="shared" si="206"/>
        <v>5500</v>
      </c>
    </row>
    <row r="328" spans="1:32" s="10" customFormat="1" x14ac:dyDescent="0.25">
      <c r="A328" s="107" t="s">
        <v>76</v>
      </c>
      <c r="B328" s="10" t="s">
        <v>420</v>
      </c>
      <c r="C328" s="10" t="s">
        <v>883</v>
      </c>
      <c r="D328" s="91">
        <v>1100000</v>
      </c>
      <c r="E328" s="106"/>
      <c r="F328" s="106"/>
      <c r="G328" s="124"/>
      <c r="H328" s="10" t="s">
        <v>884</v>
      </c>
      <c r="I328" s="10" t="s">
        <v>885</v>
      </c>
      <c r="M328" s="91"/>
      <c r="N328" s="91">
        <f t="shared" si="217"/>
        <v>0</v>
      </c>
      <c r="O328" s="10">
        <v>2</v>
      </c>
      <c r="Q328" s="91"/>
      <c r="R328" s="92">
        <f t="shared" si="218"/>
        <v>0</v>
      </c>
      <c r="U328" s="93">
        <f t="shared" si="213"/>
        <v>0</v>
      </c>
      <c r="V328" s="93">
        <f t="shared" si="214"/>
        <v>0</v>
      </c>
      <c r="W328" s="93">
        <f t="shared" si="215"/>
        <v>0</v>
      </c>
      <c r="X328" s="91">
        <f t="shared" si="219"/>
        <v>0</v>
      </c>
      <c r="Y328" s="93">
        <v>28000</v>
      </c>
      <c r="Z328" s="91"/>
      <c r="AA328" s="93">
        <f t="shared" si="199"/>
        <v>28000</v>
      </c>
      <c r="AB328" s="94">
        <f t="shared" si="216"/>
        <v>-2.5454545454545455E-2</v>
      </c>
      <c r="AC328" s="94" t="e">
        <f t="shared" si="200"/>
        <v>#DIV/0!</v>
      </c>
      <c r="AD328" s="95"/>
      <c r="AE328" s="96">
        <f t="shared" si="205"/>
        <v>2333.3333333333335</v>
      </c>
      <c r="AF328" s="96">
        <f t="shared" si="206"/>
        <v>-2333.3333333333335</v>
      </c>
    </row>
    <row r="329" spans="1:32" s="10" customFormat="1" x14ac:dyDescent="0.25">
      <c r="A329" s="107" t="s">
        <v>388</v>
      </c>
      <c r="B329" s="10" t="s">
        <v>770</v>
      </c>
      <c r="C329" s="10" t="s">
        <v>886</v>
      </c>
      <c r="D329" s="91">
        <v>1750000</v>
      </c>
      <c r="E329" s="106"/>
      <c r="F329" s="106"/>
      <c r="G329" s="124">
        <v>227</v>
      </c>
      <c r="H329" s="10" t="s">
        <v>887</v>
      </c>
      <c r="I329" s="10" t="s">
        <v>888</v>
      </c>
      <c r="J329" s="10">
        <v>2614</v>
      </c>
      <c r="L329" s="10">
        <v>1</v>
      </c>
      <c r="M329" s="91">
        <v>4000</v>
      </c>
      <c r="N329" s="91">
        <f t="shared" si="217"/>
        <v>48000</v>
      </c>
      <c r="O329" s="10">
        <v>2</v>
      </c>
      <c r="P329" s="10">
        <v>4</v>
      </c>
      <c r="Q329" s="91">
        <v>4000</v>
      </c>
      <c r="R329" s="92">
        <f t="shared" si="218"/>
        <v>48000</v>
      </c>
      <c r="U329" s="93">
        <f t="shared" si="213"/>
        <v>0</v>
      </c>
      <c r="V329" s="93">
        <f t="shared" si="214"/>
        <v>96000</v>
      </c>
      <c r="W329" s="93">
        <f t="shared" si="215"/>
        <v>8000</v>
      </c>
      <c r="X329" s="91">
        <f t="shared" si="219"/>
        <v>96000</v>
      </c>
      <c r="Y329" s="93">
        <v>8600</v>
      </c>
      <c r="Z329" s="91"/>
      <c r="AA329" s="93">
        <f t="shared" si="199"/>
        <v>8600</v>
      </c>
      <c r="AB329" s="94">
        <f t="shared" si="216"/>
        <v>4.9942857142857143E-2</v>
      </c>
      <c r="AC329" s="94" t="e">
        <f t="shared" si="200"/>
        <v>#DIV/0!</v>
      </c>
      <c r="AD329" s="95"/>
      <c r="AE329" s="96">
        <f t="shared" si="205"/>
        <v>716.66666666666663</v>
      </c>
      <c r="AF329" s="96">
        <f t="shared" si="206"/>
        <v>7283.333333333333</v>
      </c>
    </row>
    <row r="330" spans="1:32" s="10" customFormat="1" x14ac:dyDescent="0.25">
      <c r="A330" s="107" t="s">
        <v>64</v>
      </c>
      <c r="B330" s="10" t="s">
        <v>292</v>
      </c>
      <c r="C330" s="10" t="s">
        <v>889</v>
      </c>
      <c r="D330" s="91">
        <v>1980000</v>
      </c>
      <c r="E330" s="106"/>
      <c r="F330" s="106"/>
      <c r="G330" s="124"/>
      <c r="H330" s="10" t="s">
        <v>890</v>
      </c>
      <c r="I330" s="10" t="s">
        <v>773</v>
      </c>
      <c r="L330" s="10">
        <v>1</v>
      </c>
      <c r="M330" s="91">
        <v>6500</v>
      </c>
      <c r="N330" s="91">
        <f t="shared" si="217"/>
        <v>78000</v>
      </c>
      <c r="O330" s="10">
        <v>4</v>
      </c>
      <c r="Q330" s="91">
        <f>2300+2200+1750+1900</f>
        <v>8150</v>
      </c>
      <c r="R330" s="92">
        <f t="shared" si="218"/>
        <v>97800</v>
      </c>
      <c r="U330" s="93">
        <f t="shared" si="213"/>
        <v>0</v>
      </c>
      <c r="V330" s="93">
        <f t="shared" si="214"/>
        <v>175800</v>
      </c>
      <c r="W330" s="93">
        <f t="shared" si="215"/>
        <v>14650</v>
      </c>
      <c r="X330" s="91">
        <f t="shared" si="219"/>
        <v>175800</v>
      </c>
      <c r="Y330" s="93">
        <v>39231</v>
      </c>
      <c r="Z330" s="91"/>
      <c r="AA330" s="93">
        <f t="shared" si="199"/>
        <v>39231</v>
      </c>
      <c r="AB330" s="94">
        <f t="shared" si="216"/>
        <v>6.8974242424242424E-2</v>
      </c>
      <c r="AC330" s="94" t="e">
        <f t="shared" si="200"/>
        <v>#DIV/0!</v>
      </c>
      <c r="AD330" s="95"/>
      <c r="AE330" s="96">
        <f t="shared" si="205"/>
        <v>3269.25</v>
      </c>
      <c r="AF330" s="96">
        <f t="shared" si="206"/>
        <v>11380.75</v>
      </c>
    </row>
    <row r="331" spans="1:32" s="10" customFormat="1" x14ac:dyDescent="0.25">
      <c r="A331" s="107" t="s">
        <v>388</v>
      </c>
      <c r="B331" s="10" t="s">
        <v>360</v>
      </c>
      <c r="C331" s="10" t="s">
        <v>891</v>
      </c>
      <c r="D331" s="91">
        <v>2000000</v>
      </c>
      <c r="E331" s="106"/>
      <c r="F331" s="106"/>
      <c r="G331" s="124" t="s">
        <v>892</v>
      </c>
      <c r="H331" s="10" t="s">
        <v>893</v>
      </c>
      <c r="J331" s="10">
        <f>25*54</f>
        <v>1350</v>
      </c>
      <c r="L331" s="10">
        <v>1</v>
      </c>
      <c r="M331" s="91">
        <v>3000</v>
      </c>
      <c r="N331" s="91">
        <f t="shared" si="217"/>
        <v>36000</v>
      </c>
      <c r="O331" s="10">
        <v>2</v>
      </c>
      <c r="P331" s="10">
        <v>5</v>
      </c>
      <c r="Q331" s="91">
        <v>6000</v>
      </c>
      <c r="R331" s="92">
        <f t="shared" si="218"/>
        <v>72000</v>
      </c>
      <c r="U331" s="93">
        <f t="shared" si="213"/>
        <v>0</v>
      </c>
      <c r="V331" s="93">
        <f t="shared" si="214"/>
        <v>108000</v>
      </c>
      <c r="W331" s="93">
        <f t="shared" si="215"/>
        <v>9000</v>
      </c>
      <c r="X331" s="91">
        <f t="shared" si="219"/>
        <v>108000</v>
      </c>
      <c r="Y331" s="93">
        <v>5103</v>
      </c>
      <c r="Z331" s="91"/>
      <c r="AA331" s="93">
        <f t="shared" si="199"/>
        <v>5103</v>
      </c>
      <c r="AB331" s="94">
        <f t="shared" si="216"/>
        <v>5.1448500000000001E-2</v>
      </c>
      <c r="AC331" s="94" t="e">
        <f t="shared" si="200"/>
        <v>#DIV/0!</v>
      </c>
      <c r="AD331" s="95"/>
      <c r="AE331" s="96">
        <f t="shared" si="205"/>
        <v>425.25</v>
      </c>
      <c r="AF331" s="96">
        <f t="shared" si="206"/>
        <v>8574.75</v>
      </c>
    </row>
    <row r="332" spans="1:32" s="10" customFormat="1" x14ac:dyDescent="0.25">
      <c r="A332" s="107" t="s">
        <v>388</v>
      </c>
      <c r="B332" s="10" t="s">
        <v>894</v>
      </c>
      <c r="C332" s="10" t="s">
        <v>895</v>
      </c>
      <c r="D332" s="91">
        <v>1849000</v>
      </c>
      <c r="E332" s="106"/>
      <c r="F332" s="106"/>
      <c r="G332" s="124" t="s">
        <v>896</v>
      </c>
      <c r="H332" s="10" t="s">
        <v>897</v>
      </c>
      <c r="I332" s="10" t="s">
        <v>898</v>
      </c>
      <c r="J332" s="10">
        <v>1307</v>
      </c>
      <c r="L332" s="10">
        <v>1</v>
      </c>
      <c r="M332" s="91">
        <v>3000</v>
      </c>
      <c r="N332" s="91">
        <f t="shared" si="217"/>
        <v>36000</v>
      </c>
      <c r="O332" s="10">
        <v>2</v>
      </c>
      <c r="P332" s="10">
        <v>4</v>
      </c>
      <c r="Q332" s="91">
        <v>5000</v>
      </c>
      <c r="R332" s="92">
        <f t="shared" si="218"/>
        <v>60000</v>
      </c>
      <c r="U332" s="93">
        <f t="shared" si="213"/>
        <v>0</v>
      </c>
      <c r="V332" s="93">
        <f t="shared" si="214"/>
        <v>96000</v>
      </c>
      <c r="W332" s="93">
        <f t="shared" si="215"/>
        <v>8000</v>
      </c>
      <c r="X332" s="91">
        <f t="shared" si="219"/>
        <v>96000</v>
      </c>
      <c r="Y332" s="93">
        <v>5169</v>
      </c>
      <c r="Z332" s="91"/>
      <c r="AA332" s="93">
        <f t="shared" si="199"/>
        <v>5169</v>
      </c>
      <c r="AB332" s="94">
        <f t="shared" si="216"/>
        <v>4.9124391563007033E-2</v>
      </c>
      <c r="AC332" s="94" t="e">
        <f t="shared" si="200"/>
        <v>#DIV/0!</v>
      </c>
      <c r="AD332" s="95"/>
      <c r="AE332" s="96">
        <f t="shared" si="205"/>
        <v>430.75</v>
      </c>
      <c r="AF332" s="96">
        <f t="shared" si="206"/>
        <v>7569.25</v>
      </c>
    </row>
    <row r="333" spans="1:32" s="10" customFormat="1" x14ac:dyDescent="0.25">
      <c r="A333" s="10" t="s">
        <v>76</v>
      </c>
      <c r="B333" s="10" t="s">
        <v>829</v>
      </c>
      <c r="C333" s="10" t="s">
        <v>899</v>
      </c>
      <c r="D333" s="91">
        <v>1975000</v>
      </c>
      <c r="E333" s="106"/>
      <c r="F333" s="106"/>
      <c r="G333" s="107" t="s">
        <v>900</v>
      </c>
      <c r="H333" s="10" t="s">
        <v>901</v>
      </c>
      <c r="N333" s="91">
        <f t="shared" si="217"/>
        <v>0</v>
      </c>
      <c r="O333" s="10">
        <v>3</v>
      </c>
      <c r="P333" s="10">
        <v>6</v>
      </c>
      <c r="Q333" s="10">
        <f>2750*3</f>
        <v>8250</v>
      </c>
      <c r="R333" s="92">
        <f t="shared" si="218"/>
        <v>99000</v>
      </c>
      <c r="U333" s="93">
        <f t="shared" si="213"/>
        <v>0</v>
      </c>
      <c r="V333" s="93">
        <f t="shared" si="214"/>
        <v>99000</v>
      </c>
      <c r="W333" s="93">
        <f t="shared" si="215"/>
        <v>8250</v>
      </c>
      <c r="X333" s="91">
        <f t="shared" si="219"/>
        <v>99000</v>
      </c>
      <c r="Y333" s="93">
        <v>8337</v>
      </c>
      <c r="Z333" s="91">
        <v>10000</v>
      </c>
      <c r="AA333" s="93">
        <f t="shared" si="199"/>
        <v>18337</v>
      </c>
      <c r="AB333" s="94">
        <f t="shared" si="216"/>
        <v>4.0842025316455699E-2</v>
      </c>
      <c r="AC333" s="94" t="e">
        <f t="shared" si="200"/>
        <v>#DIV/0!</v>
      </c>
      <c r="AD333" s="95"/>
      <c r="AE333" s="96">
        <f t="shared" si="205"/>
        <v>1528.0833333333333</v>
      </c>
      <c r="AF333" s="96">
        <f t="shared" si="206"/>
        <v>6721.916666666667</v>
      </c>
    </row>
    <row r="334" spans="1:32" s="10" customFormat="1" x14ac:dyDescent="0.25">
      <c r="A334" s="10" t="s">
        <v>76</v>
      </c>
      <c r="B334" s="10" t="s">
        <v>110</v>
      </c>
      <c r="C334" s="10" t="s">
        <v>902</v>
      </c>
      <c r="D334" s="91">
        <v>1688000</v>
      </c>
      <c r="E334" s="106"/>
      <c r="F334" s="106"/>
      <c r="G334" s="107">
        <v>140</v>
      </c>
      <c r="H334" s="10" t="s">
        <v>903</v>
      </c>
      <c r="I334" s="10" t="s">
        <v>904</v>
      </c>
      <c r="N334" s="91">
        <f t="shared" si="217"/>
        <v>0</v>
      </c>
      <c r="R334" s="92">
        <f t="shared" si="218"/>
        <v>0</v>
      </c>
      <c r="U334" s="93">
        <f t="shared" si="213"/>
        <v>0</v>
      </c>
      <c r="V334" s="93">
        <f t="shared" si="214"/>
        <v>0</v>
      </c>
      <c r="W334" s="93">
        <f t="shared" si="215"/>
        <v>0</v>
      </c>
      <c r="X334" s="91">
        <f t="shared" si="219"/>
        <v>0</v>
      </c>
      <c r="Y334" s="93">
        <v>3943</v>
      </c>
      <c r="Z334" s="91"/>
      <c r="AA334" s="93">
        <f t="shared" ref="AA334:AA345" si="220">Y334+Z334</f>
        <v>3943</v>
      </c>
      <c r="AB334" s="94">
        <f t="shared" si="216"/>
        <v>-2.3359004739336494E-3</v>
      </c>
      <c r="AC334" s="94" t="e">
        <f t="shared" si="200"/>
        <v>#DIV/0!</v>
      </c>
      <c r="AD334" s="95"/>
      <c r="AE334" s="96">
        <f t="shared" si="205"/>
        <v>328.58333333333331</v>
      </c>
      <c r="AF334" s="96">
        <f t="shared" si="206"/>
        <v>-328.58333333333331</v>
      </c>
    </row>
    <row r="335" spans="1:32" s="10" customFormat="1" x14ac:dyDescent="0.25">
      <c r="A335" s="10" t="s">
        <v>76</v>
      </c>
      <c r="B335" s="10" t="s">
        <v>360</v>
      </c>
      <c r="C335" s="10" t="s">
        <v>905</v>
      </c>
      <c r="D335" s="91">
        <v>2100000</v>
      </c>
      <c r="E335" s="106"/>
      <c r="F335" s="106"/>
      <c r="G335" s="107"/>
      <c r="J335" s="10">
        <v>1775</v>
      </c>
      <c r="K335" s="10">
        <v>2525</v>
      </c>
      <c r="L335" s="10">
        <v>2</v>
      </c>
      <c r="N335" s="91">
        <f t="shared" si="217"/>
        <v>0</v>
      </c>
      <c r="O335" s="10">
        <v>1</v>
      </c>
      <c r="R335" s="92">
        <f t="shared" si="218"/>
        <v>0</v>
      </c>
      <c r="U335" s="83">
        <f t="shared" si="213"/>
        <v>0</v>
      </c>
      <c r="V335" s="83">
        <f t="shared" si="214"/>
        <v>0</v>
      </c>
      <c r="W335" s="83">
        <f t="shared" si="215"/>
        <v>0</v>
      </c>
      <c r="X335" s="91">
        <f t="shared" si="219"/>
        <v>0</v>
      </c>
      <c r="Y335" s="83"/>
      <c r="AA335" s="93">
        <f t="shared" si="220"/>
        <v>0</v>
      </c>
      <c r="AB335" s="94">
        <f t="shared" si="216"/>
        <v>0</v>
      </c>
      <c r="AC335" s="94" t="e">
        <f t="shared" ref="AC335:AC345" si="221">(X335-AA335)/E335</f>
        <v>#DIV/0!</v>
      </c>
      <c r="AD335" s="95"/>
      <c r="AE335" s="96">
        <f t="shared" si="205"/>
        <v>0</v>
      </c>
      <c r="AF335" s="96">
        <f t="shared" si="206"/>
        <v>0</v>
      </c>
    </row>
    <row r="336" spans="1:32" s="10" customFormat="1" x14ac:dyDescent="0.25">
      <c r="A336" s="10" t="s">
        <v>76</v>
      </c>
      <c r="B336" s="10" t="s">
        <v>77</v>
      </c>
      <c r="C336" s="10" t="s">
        <v>906</v>
      </c>
      <c r="D336" s="91">
        <v>1249000</v>
      </c>
      <c r="E336" s="106"/>
      <c r="F336" s="106"/>
      <c r="G336" s="107"/>
      <c r="J336" s="10" t="s">
        <v>690</v>
      </c>
      <c r="K336" s="10" t="s">
        <v>907</v>
      </c>
      <c r="L336" s="10">
        <v>0</v>
      </c>
      <c r="N336" s="91">
        <f t="shared" si="217"/>
        <v>0</v>
      </c>
      <c r="O336" s="10">
        <v>2</v>
      </c>
      <c r="P336" s="10">
        <v>6</v>
      </c>
      <c r="R336" s="92">
        <f t="shared" si="218"/>
        <v>0</v>
      </c>
      <c r="U336" s="83">
        <f t="shared" si="213"/>
        <v>0</v>
      </c>
      <c r="V336" s="83">
        <f t="shared" si="214"/>
        <v>0</v>
      </c>
      <c r="W336" s="83">
        <f t="shared" si="215"/>
        <v>0</v>
      </c>
      <c r="X336" s="91">
        <f t="shared" si="219"/>
        <v>0</v>
      </c>
      <c r="Y336" s="83">
        <v>5500</v>
      </c>
      <c r="AA336" s="93">
        <f t="shared" si="220"/>
        <v>5500</v>
      </c>
      <c r="AB336" s="94">
        <f t="shared" si="216"/>
        <v>-4.4035228182546038E-3</v>
      </c>
      <c r="AC336" s="94" t="e">
        <f t="shared" si="221"/>
        <v>#DIV/0!</v>
      </c>
      <c r="AD336" s="95"/>
      <c r="AE336" s="96">
        <f t="shared" si="205"/>
        <v>458.33333333333331</v>
      </c>
      <c r="AF336" s="96">
        <f t="shared" si="206"/>
        <v>-458.33333333333331</v>
      </c>
    </row>
    <row r="337" spans="1:32" s="10" customFormat="1" x14ac:dyDescent="0.25">
      <c r="A337" s="10" t="s">
        <v>76</v>
      </c>
      <c r="B337" s="10" t="s">
        <v>77</v>
      </c>
      <c r="C337" s="10" t="s">
        <v>908</v>
      </c>
      <c r="D337" s="91">
        <v>1500000</v>
      </c>
      <c r="E337" s="106"/>
      <c r="F337" s="106"/>
      <c r="G337" s="107"/>
      <c r="N337" s="91">
        <f t="shared" si="217"/>
        <v>0</v>
      </c>
      <c r="O337" s="10">
        <v>2</v>
      </c>
      <c r="P337" s="10">
        <v>2</v>
      </c>
      <c r="Q337" s="10">
        <f>3200+2700</f>
        <v>5900</v>
      </c>
      <c r="R337" s="92">
        <f t="shared" si="218"/>
        <v>70800</v>
      </c>
      <c r="U337" s="83">
        <f t="shared" si="213"/>
        <v>0</v>
      </c>
      <c r="V337" s="83">
        <f t="shared" si="214"/>
        <v>70800</v>
      </c>
      <c r="W337" s="83">
        <f t="shared" si="215"/>
        <v>5900</v>
      </c>
      <c r="X337" s="91">
        <f t="shared" si="219"/>
        <v>70800</v>
      </c>
      <c r="Y337" s="83">
        <v>2500</v>
      </c>
      <c r="Z337" s="10">
        <v>10000</v>
      </c>
      <c r="AA337" s="93">
        <f t="shared" si="220"/>
        <v>12500</v>
      </c>
      <c r="AB337" s="94">
        <f t="shared" si="216"/>
        <v>3.8866666666666667E-2</v>
      </c>
      <c r="AC337" s="94" t="e">
        <f t="shared" si="221"/>
        <v>#DIV/0!</v>
      </c>
      <c r="AD337" s="95"/>
      <c r="AE337" s="96">
        <f t="shared" si="205"/>
        <v>1041.6666666666667</v>
      </c>
      <c r="AF337" s="96">
        <f t="shared" si="206"/>
        <v>4858.333333333333</v>
      </c>
    </row>
    <row r="338" spans="1:32" s="10" customFormat="1" x14ac:dyDescent="0.25">
      <c r="B338" s="10" t="s">
        <v>909</v>
      </c>
      <c r="D338" s="91">
        <v>1750000</v>
      </c>
      <c r="E338" s="106" t="s">
        <v>910</v>
      </c>
      <c r="F338" s="106"/>
      <c r="G338" s="107" t="s">
        <v>911</v>
      </c>
      <c r="H338" s="10" t="s">
        <v>912</v>
      </c>
      <c r="I338" s="105" t="s">
        <v>341</v>
      </c>
      <c r="N338" s="91">
        <f t="shared" si="217"/>
        <v>0</v>
      </c>
      <c r="O338" s="10">
        <v>3</v>
      </c>
      <c r="P338" s="10">
        <v>5</v>
      </c>
      <c r="Q338" s="10">
        <f>1550+1550+2000</f>
        <v>5100</v>
      </c>
      <c r="R338" s="92">
        <f t="shared" si="218"/>
        <v>61200</v>
      </c>
      <c r="S338" s="10">
        <v>2</v>
      </c>
      <c r="U338" s="83">
        <f t="shared" si="213"/>
        <v>0</v>
      </c>
      <c r="V338" s="83">
        <f t="shared" si="214"/>
        <v>61200</v>
      </c>
      <c r="W338" s="83">
        <f t="shared" si="215"/>
        <v>5100</v>
      </c>
      <c r="X338" s="91">
        <f t="shared" si="219"/>
        <v>61200</v>
      </c>
      <c r="Y338" s="83" t="s">
        <v>566</v>
      </c>
      <c r="AA338" s="93" t="e">
        <f t="shared" si="220"/>
        <v>#VALUE!</v>
      </c>
      <c r="AB338" s="94" t="e">
        <f t="shared" si="216"/>
        <v>#VALUE!</v>
      </c>
      <c r="AC338" s="94" t="e">
        <f t="shared" si="221"/>
        <v>#VALUE!</v>
      </c>
      <c r="AD338" s="95"/>
      <c r="AE338" s="96" t="e">
        <f t="shared" si="205"/>
        <v>#VALUE!</v>
      </c>
      <c r="AF338" s="96" t="e">
        <f t="shared" si="206"/>
        <v>#VALUE!</v>
      </c>
    </row>
    <row r="339" spans="1:32" s="10" customFormat="1" x14ac:dyDescent="0.25">
      <c r="B339" s="10" t="s">
        <v>913</v>
      </c>
      <c r="D339" s="91"/>
      <c r="E339" s="106" t="s">
        <v>115</v>
      </c>
      <c r="F339" s="106" t="s">
        <v>217</v>
      </c>
      <c r="G339" s="107"/>
      <c r="N339" s="91"/>
      <c r="R339" s="92">
        <f t="shared" si="218"/>
        <v>0</v>
      </c>
      <c r="U339" s="83">
        <f t="shared" si="213"/>
        <v>0</v>
      </c>
      <c r="V339" s="83">
        <f t="shared" si="214"/>
        <v>0</v>
      </c>
      <c r="W339" s="83">
        <f t="shared" si="215"/>
        <v>0</v>
      </c>
      <c r="X339" s="91">
        <f t="shared" si="219"/>
        <v>0</v>
      </c>
      <c r="Y339" s="83"/>
      <c r="AA339" s="93">
        <f t="shared" si="220"/>
        <v>0</v>
      </c>
      <c r="AB339" s="94" t="e">
        <f>(V339-AA339+(S339*12))/D339</f>
        <v>#DIV/0!</v>
      </c>
      <c r="AC339" s="94" t="e">
        <f>(X339-AA339)/E339</f>
        <v>#VALUE!</v>
      </c>
      <c r="AD339" s="95"/>
      <c r="AE339" s="96">
        <f t="shared" si="205"/>
        <v>0</v>
      </c>
      <c r="AF339" s="96">
        <f t="shared" si="206"/>
        <v>0</v>
      </c>
    </row>
    <row r="340" spans="1:32" s="10" customFormat="1" ht="15.75" customHeight="1" x14ac:dyDescent="0.25">
      <c r="B340" s="10" t="s">
        <v>914</v>
      </c>
      <c r="D340" s="91">
        <v>1300000</v>
      </c>
      <c r="E340" s="106"/>
      <c r="F340" s="106"/>
      <c r="G340" s="107" t="s">
        <v>915</v>
      </c>
      <c r="H340" s="10" t="s">
        <v>695</v>
      </c>
      <c r="I340" s="105" t="s">
        <v>341</v>
      </c>
      <c r="N340" s="91">
        <f>M340*12</f>
        <v>0</v>
      </c>
      <c r="O340" s="10">
        <v>2</v>
      </c>
      <c r="P340" s="10">
        <v>4</v>
      </c>
      <c r="R340" s="92">
        <f t="shared" si="218"/>
        <v>0</v>
      </c>
      <c r="S340" s="10">
        <v>2</v>
      </c>
      <c r="U340" s="83">
        <f t="shared" si="213"/>
        <v>0</v>
      </c>
      <c r="V340" s="83">
        <f t="shared" si="214"/>
        <v>0</v>
      </c>
      <c r="W340" s="83">
        <f t="shared" si="215"/>
        <v>0</v>
      </c>
      <c r="X340" s="91">
        <f t="shared" si="219"/>
        <v>0</v>
      </c>
      <c r="Y340" s="83">
        <v>8848</v>
      </c>
      <c r="AA340" s="93">
        <f t="shared" si="220"/>
        <v>8848</v>
      </c>
      <c r="AB340" s="94">
        <f>(V340-AA340+(S340*12))/D340</f>
        <v>-6.7876923076923079E-3</v>
      </c>
      <c r="AC340" s="94" t="e">
        <f>(X340-AA340)/E340</f>
        <v>#DIV/0!</v>
      </c>
      <c r="AD340" s="95"/>
      <c r="AE340" s="96">
        <f t="shared" si="205"/>
        <v>737.33333333333337</v>
      </c>
      <c r="AF340" s="96">
        <f t="shared" si="206"/>
        <v>-737.33333333333337</v>
      </c>
    </row>
    <row r="341" spans="1:32" s="10" customFormat="1" x14ac:dyDescent="0.25">
      <c r="B341" s="10" t="s">
        <v>916</v>
      </c>
      <c r="D341" s="91"/>
      <c r="E341" s="106"/>
      <c r="F341" s="106"/>
      <c r="G341" s="107"/>
      <c r="N341" s="91">
        <f>M341*12</f>
        <v>0</v>
      </c>
      <c r="R341" s="92">
        <f t="shared" si="218"/>
        <v>0</v>
      </c>
      <c r="U341" s="83">
        <f t="shared" si="213"/>
        <v>0</v>
      </c>
      <c r="V341" s="83">
        <f t="shared" si="214"/>
        <v>0</v>
      </c>
      <c r="W341" s="83">
        <f t="shared" si="215"/>
        <v>0</v>
      </c>
      <c r="X341" s="91">
        <f t="shared" si="219"/>
        <v>0</v>
      </c>
      <c r="Y341" s="83"/>
      <c r="AA341" s="93">
        <f t="shared" si="220"/>
        <v>0</v>
      </c>
      <c r="AB341" s="94" t="e">
        <f>(V341-AA341+(S341*12))/D341</f>
        <v>#DIV/0!</v>
      </c>
      <c r="AC341" s="94" t="e">
        <f>(X341-AA341)/E341</f>
        <v>#DIV/0!</v>
      </c>
      <c r="AD341" s="95"/>
      <c r="AE341" s="96">
        <f t="shared" si="205"/>
        <v>0</v>
      </c>
      <c r="AF341" s="96">
        <f t="shared" si="206"/>
        <v>0</v>
      </c>
    </row>
    <row r="342" spans="1:32" s="10" customFormat="1" x14ac:dyDescent="0.25">
      <c r="B342" s="10" t="s">
        <v>917</v>
      </c>
      <c r="D342" s="91"/>
      <c r="E342" s="106"/>
      <c r="F342" s="106"/>
      <c r="G342" s="107"/>
      <c r="N342" s="91">
        <f>M342*12</f>
        <v>0</v>
      </c>
      <c r="R342" s="92">
        <f t="shared" si="218"/>
        <v>0</v>
      </c>
      <c r="U342" s="83">
        <f t="shared" si="213"/>
        <v>0</v>
      </c>
      <c r="V342" s="83">
        <f t="shared" si="214"/>
        <v>0</v>
      </c>
      <c r="W342" s="83">
        <f t="shared" si="215"/>
        <v>0</v>
      </c>
      <c r="X342" s="91">
        <f t="shared" si="219"/>
        <v>0</v>
      </c>
      <c r="Y342" s="83"/>
      <c r="AA342" s="93">
        <f t="shared" si="220"/>
        <v>0</v>
      </c>
      <c r="AB342" s="94" t="e">
        <f>(V342-AA342+(S342*12))/D342</f>
        <v>#DIV/0!</v>
      </c>
      <c r="AC342" s="94" t="e">
        <f>(X342-AA342)/E342</f>
        <v>#DIV/0!</v>
      </c>
      <c r="AD342" s="95"/>
      <c r="AE342" s="96">
        <f t="shared" si="205"/>
        <v>0</v>
      </c>
      <c r="AF342" s="96">
        <f t="shared" si="206"/>
        <v>0</v>
      </c>
    </row>
    <row r="343" spans="1:32" s="10" customFormat="1" x14ac:dyDescent="0.25">
      <c r="B343" s="10" t="s">
        <v>918</v>
      </c>
      <c r="D343" s="91"/>
      <c r="E343" s="106"/>
      <c r="F343" s="106"/>
      <c r="G343" s="107"/>
      <c r="N343" s="91">
        <f>M343*12</f>
        <v>0</v>
      </c>
      <c r="R343" s="92">
        <f t="shared" si="218"/>
        <v>0</v>
      </c>
      <c r="U343" s="83">
        <f t="shared" si="213"/>
        <v>0</v>
      </c>
      <c r="V343" s="83">
        <f t="shared" si="214"/>
        <v>0</v>
      </c>
      <c r="W343" s="83">
        <f t="shared" si="215"/>
        <v>0</v>
      </c>
      <c r="X343" s="91">
        <f t="shared" si="219"/>
        <v>0</v>
      </c>
      <c r="Y343" s="83"/>
      <c r="AA343" s="93">
        <f t="shared" si="220"/>
        <v>0</v>
      </c>
      <c r="AB343" s="94" t="e">
        <f>(V343-AA343+(S343*12))/D343</f>
        <v>#DIV/0!</v>
      </c>
      <c r="AC343" s="94" t="e">
        <f>(X343-AA343)/E343</f>
        <v>#DIV/0!</v>
      </c>
      <c r="AD343" s="95"/>
      <c r="AE343" s="96">
        <f t="shared" si="205"/>
        <v>0</v>
      </c>
      <c r="AF343" s="96">
        <f t="shared" si="206"/>
        <v>0</v>
      </c>
    </row>
    <row r="344" spans="1:32" x14ac:dyDescent="0.25">
      <c r="N344" s="27">
        <f t="shared" si="217"/>
        <v>0</v>
      </c>
      <c r="R344" s="41">
        <f t="shared" si="218"/>
        <v>0</v>
      </c>
      <c r="U344" s="11">
        <f t="shared" si="213"/>
        <v>0</v>
      </c>
      <c r="V344" s="11">
        <f t="shared" si="214"/>
        <v>0</v>
      </c>
      <c r="W344" s="11">
        <f t="shared" si="215"/>
        <v>0</v>
      </c>
      <c r="X344" s="27">
        <f t="shared" si="219"/>
        <v>0</v>
      </c>
      <c r="AA344" s="29">
        <f t="shared" si="220"/>
        <v>0</v>
      </c>
      <c r="AB344" s="12" t="e">
        <f t="shared" si="216"/>
        <v>#DIV/0!</v>
      </c>
      <c r="AC344" s="42" t="e">
        <f t="shared" si="221"/>
        <v>#DIV/0!</v>
      </c>
      <c r="AE344" s="43">
        <f t="shared" si="205"/>
        <v>0</v>
      </c>
      <c r="AF344" s="43">
        <f t="shared" si="206"/>
        <v>0</v>
      </c>
    </row>
    <row r="345" spans="1:32" x14ac:dyDescent="0.25">
      <c r="N345" s="27"/>
      <c r="R345" s="41">
        <f t="shared" si="218"/>
        <v>0</v>
      </c>
      <c r="U345" s="11">
        <f t="shared" si="213"/>
        <v>0</v>
      </c>
      <c r="V345" s="11">
        <f t="shared" si="214"/>
        <v>0</v>
      </c>
      <c r="W345" s="11">
        <f t="shared" si="215"/>
        <v>0</v>
      </c>
      <c r="X345" s="27">
        <f t="shared" si="219"/>
        <v>0</v>
      </c>
      <c r="AA345" s="29">
        <f t="shared" si="220"/>
        <v>0</v>
      </c>
      <c r="AB345" s="12" t="e">
        <f t="shared" si="216"/>
        <v>#DIV/0!</v>
      </c>
      <c r="AC345" s="42" t="e">
        <f t="shared" si="221"/>
        <v>#DIV/0!</v>
      </c>
      <c r="AE345" s="43">
        <f t="shared" si="205"/>
        <v>0</v>
      </c>
      <c r="AF345" s="43">
        <f t="shared" si="206"/>
        <v>0</v>
      </c>
    </row>
    <row r="346" spans="1:32" x14ac:dyDescent="0.25">
      <c r="A346" s="26"/>
      <c r="D346" s="79"/>
      <c r="E346" s="80"/>
      <c r="F346" s="80"/>
      <c r="N346" s="79">
        <f>M346*12</f>
        <v>0</v>
      </c>
      <c r="R346" s="41">
        <f>Q346*12</f>
        <v>0</v>
      </c>
      <c r="U346" s="81">
        <f>T346*12</f>
        <v>0</v>
      </c>
      <c r="V346" s="81">
        <f>N346+R346+U346</f>
        <v>0</v>
      </c>
      <c r="W346" s="81">
        <f>V346/12</f>
        <v>0</v>
      </c>
      <c r="X346" s="79"/>
      <c r="Y346" s="81"/>
      <c r="Z346" s="79"/>
      <c r="AA346" s="81"/>
      <c r="AB346" s="12" t="e">
        <f>(V346-AA346+(S346*12))/D346</f>
        <v>#DIV/0!</v>
      </c>
      <c r="AC346" s="12" t="e">
        <f>(X346-AA346)/E346</f>
        <v>#DIV/0!</v>
      </c>
      <c r="AD346" s="82"/>
    </row>
    <row r="347" spans="1:32" x14ac:dyDescent="0.25">
      <c r="N347" s="27">
        <f>M347*12</f>
        <v>0</v>
      </c>
      <c r="R347" s="41">
        <f>Q347*12</f>
        <v>0</v>
      </c>
      <c r="U347" s="11">
        <f>T347*12</f>
        <v>0</v>
      </c>
      <c r="V347" s="11">
        <f>N347+R347+U347</f>
        <v>0</v>
      </c>
      <c r="W347" s="11">
        <f>V347/12</f>
        <v>0</v>
      </c>
      <c r="X347" s="27">
        <f>W347*12</f>
        <v>0</v>
      </c>
      <c r="AA347" s="29">
        <f>Y347+Z347</f>
        <v>0</v>
      </c>
      <c r="AB347" s="12" t="e">
        <f t="shared" ref="AB347:AB393" si="222">(V347-AA347+(S347*12))/D347</f>
        <v>#DIV/0!</v>
      </c>
      <c r="AC347" s="42" t="e">
        <f t="shared" ref="AC347:AC410" si="223">(X347-AA347)/E347</f>
        <v>#DIV/0!</v>
      </c>
      <c r="AE347" s="43">
        <f t="shared" ref="AE347:AE410" si="224">AA347/12</f>
        <v>0</v>
      </c>
      <c r="AF347" s="43">
        <f t="shared" ref="AF347:AF410" si="225">W347-AD347-AE347</f>
        <v>0</v>
      </c>
    </row>
    <row r="348" spans="1:32" x14ac:dyDescent="0.25">
      <c r="N348" s="27">
        <f t="shared" ref="N348:N411" si="226">M348*12</f>
        <v>0</v>
      </c>
      <c r="R348" s="41">
        <f t="shared" ref="R348:R411" si="227">Q348*12</f>
        <v>0</v>
      </c>
      <c r="U348" s="11">
        <f t="shared" ref="U348:U411" si="228">T348*12</f>
        <v>0</v>
      </c>
      <c r="V348" s="11">
        <f t="shared" ref="V348:V411" si="229">N348+R348+U348</f>
        <v>0</v>
      </c>
      <c r="W348" s="11">
        <f t="shared" ref="W348:W411" si="230">V348/12</f>
        <v>0</v>
      </c>
      <c r="X348" s="27">
        <f t="shared" ref="X348:X411" si="231">W348*12</f>
        <v>0</v>
      </c>
      <c r="AA348" s="29">
        <f t="shared" ref="AA348:AA411" si="232">Y348+Z348</f>
        <v>0</v>
      </c>
      <c r="AB348" s="12" t="e">
        <f t="shared" si="222"/>
        <v>#DIV/0!</v>
      </c>
      <c r="AC348" s="42" t="e">
        <f t="shared" si="223"/>
        <v>#DIV/0!</v>
      </c>
      <c r="AE348" s="43">
        <f t="shared" si="224"/>
        <v>0</v>
      </c>
      <c r="AF348" s="43">
        <f t="shared" si="225"/>
        <v>0</v>
      </c>
    </row>
    <row r="349" spans="1:32" x14ac:dyDescent="0.25">
      <c r="N349" s="27">
        <f t="shared" si="226"/>
        <v>0</v>
      </c>
      <c r="R349" s="41">
        <f t="shared" si="227"/>
        <v>0</v>
      </c>
      <c r="U349" s="11">
        <f t="shared" si="228"/>
        <v>0</v>
      </c>
      <c r="V349" s="11">
        <f t="shared" si="229"/>
        <v>0</v>
      </c>
      <c r="W349" s="11">
        <f t="shared" si="230"/>
        <v>0</v>
      </c>
      <c r="X349" s="27">
        <f t="shared" si="231"/>
        <v>0</v>
      </c>
      <c r="AA349" s="29">
        <f t="shared" si="232"/>
        <v>0</v>
      </c>
      <c r="AB349" s="12" t="e">
        <f t="shared" si="222"/>
        <v>#DIV/0!</v>
      </c>
      <c r="AC349" s="42" t="e">
        <f t="shared" si="223"/>
        <v>#DIV/0!</v>
      </c>
      <c r="AE349" s="43">
        <f t="shared" si="224"/>
        <v>0</v>
      </c>
      <c r="AF349" s="43">
        <f t="shared" si="225"/>
        <v>0</v>
      </c>
    </row>
    <row r="350" spans="1:32" x14ac:dyDescent="0.25">
      <c r="E350" s="8"/>
      <c r="F350" s="8"/>
      <c r="G350" s="8"/>
      <c r="N350" s="27">
        <f t="shared" si="226"/>
        <v>0</v>
      </c>
      <c r="R350" s="41">
        <f t="shared" si="227"/>
        <v>0</v>
      </c>
      <c r="U350" s="11">
        <f t="shared" si="228"/>
        <v>0</v>
      </c>
      <c r="V350" s="11">
        <f t="shared" si="229"/>
        <v>0</v>
      </c>
      <c r="W350" s="11">
        <f t="shared" si="230"/>
        <v>0</v>
      </c>
      <c r="X350" s="27">
        <f t="shared" si="231"/>
        <v>0</v>
      </c>
      <c r="AA350" s="29">
        <f t="shared" si="232"/>
        <v>0</v>
      </c>
      <c r="AB350" s="12" t="e">
        <f t="shared" si="222"/>
        <v>#DIV/0!</v>
      </c>
      <c r="AC350" s="42" t="e">
        <f t="shared" si="223"/>
        <v>#DIV/0!</v>
      </c>
      <c r="AE350" s="43">
        <f t="shared" si="224"/>
        <v>0</v>
      </c>
      <c r="AF350" s="43">
        <f t="shared" si="225"/>
        <v>0</v>
      </c>
    </row>
    <row r="351" spans="1:32" x14ac:dyDescent="0.25">
      <c r="E351" s="8"/>
      <c r="F351" s="8"/>
      <c r="G351" s="8"/>
      <c r="N351" s="27">
        <f t="shared" si="226"/>
        <v>0</v>
      </c>
      <c r="R351" s="41">
        <f t="shared" si="227"/>
        <v>0</v>
      </c>
      <c r="U351" s="11">
        <f t="shared" si="228"/>
        <v>0</v>
      </c>
      <c r="V351" s="11">
        <f t="shared" si="229"/>
        <v>0</v>
      </c>
      <c r="W351" s="11">
        <f t="shared" si="230"/>
        <v>0</v>
      </c>
      <c r="X351" s="27">
        <f t="shared" si="231"/>
        <v>0</v>
      </c>
      <c r="AA351" s="29">
        <f t="shared" si="232"/>
        <v>0</v>
      </c>
      <c r="AB351" s="12" t="e">
        <f t="shared" si="222"/>
        <v>#DIV/0!</v>
      </c>
      <c r="AC351" s="42" t="e">
        <f t="shared" si="223"/>
        <v>#DIV/0!</v>
      </c>
      <c r="AE351" s="43">
        <f t="shared" si="224"/>
        <v>0</v>
      </c>
      <c r="AF351" s="43">
        <f t="shared" si="225"/>
        <v>0</v>
      </c>
    </row>
    <row r="352" spans="1:32" x14ac:dyDescent="0.25">
      <c r="E352" s="8"/>
      <c r="F352" s="8"/>
      <c r="G352" s="8"/>
      <c r="N352" s="27">
        <f t="shared" si="226"/>
        <v>0</v>
      </c>
      <c r="R352" s="41">
        <f t="shared" si="227"/>
        <v>0</v>
      </c>
      <c r="U352" s="11">
        <f t="shared" si="228"/>
        <v>0</v>
      </c>
      <c r="V352" s="11">
        <f t="shared" si="229"/>
        <v>0</v>
      </c>
      <c r="W352" s="11">
        <f t="shared" si="230"/>
        <v>0</v>
      </c>
      <c r="X352" s="27">
        <f t="shared" si="231"/>
        <v>0</v>
      </c>
      <c r="AA352" s="29">
        <f t="shared" si="232"/>
        <v>0</v>
      </c>
      <c r="AB352" s="12" t="e">
        <f t="shared" si="222"/>
        <v>#DIV/0!</v>
      </c>
      <c r="AC352" s="42" t="e">
        <f t="shared" si="223"/>
        <v>#DIV/0!</v>
      </c>
      <c r="AE352" s="43">
        <f t="shared" si="224"/>
        <v>0</v>
      </c>
      <c r="AF352" s="43">
        <f t="shared" si="225"/>
        <v>0</v>
      </c>
    </row>
    <row r="353" spans="4:32" x14ac:dyDescent="0.25">
      <c r="E353" s="8"/>
      <c r="F353" s="8"/>
      <c r="G353" s="8"/>
      <c r="N353" s="27">
        <f t="shared" si="226"/>
        <v>0</v>
      </c>
      <c r="R353" s="41">
        <f t="shared" si="227"/>
        <v>0</v>
      </c>
      <c r="U353" s="11">
        <f t="shared" si="228"/>
        <v>0</v>
      </c>
      <c r="V353" s="11">
        <f t="shared" si="229"/>
        <v>0</v>
      </c>
      <c r="W353" s="11">
        <f t="shared" si="230"/>
        <v>0</v>
      </c>
      <c r="X353" s="27">
        <f t="shared" si="231"/>
        <v>0</v>
      </c>
      <c r="AA353" s="29">
        <f t="shared" si="232"/>
        <v>0</v>
      </c>
      <c r="AB353" s="12" t="e">
        <f t="shared" si="222"/>
        <v>#DIV/0!</v>
      </c>
      <c r="AC353" s="42" t="e">
        <f t="shared" si="223"/>
        <v>#DIV/0!</v>
      </c>
      <c r="AE353" s="43">
        <f t="shared" si="224"/>
        <v>0</v>
      </c>
      <c r="AF353" s="43">
        <f t="shared" si="225"/>
        <v>0</v>
      </c>
    </row>
    <row r="354" spans="4:32" x14ac:dyDescent="0.25">
      <c r="E354" s="8"/>
      <c r="F354" s="8"/>
      <c r="G354" s="8"/>
      <c r="N354" s="27">
        <f t="shared" si="226"/>
        <v>0</v>
      </c>
      <c r="R354" s="41">
        <f t="shared" si="227"/>
        <v>0</v>
      </c>
      <c r="U354" s="11">
        <f t="shared" si="228"/>
        <v>0</v>
      </c>
      <c r="V354" s="11">
        <f t="shared" si="229"/>
        <v>0</v>
      </c>
      <c r="W354" s="11">
        <f t="shared" si="230"/>
        <v>0</v>
      </c>
      <c r="X354" s="27">
        <f t="shared" si="231"/>
        <v>0</v>
      </c>
      <c r="AA354" s="29">
        <f t="shared" si="232"/>
        <v>0</v>
      </c>
      <c r="AB354" s="12" t="e">
        <f t="shared" si="222"/>
        <v>#DIV/0!</v>
      </c>
      <c r="AC354" s="42" t="e">
        <f t="shared" si="223"/>
        <v>#DIV/0!</v>
      </c>
      <c r="AE354" s="43">
        <f t="shared" si="224"/>
        <v>0</v>
      </c>
      <c r="AF354" s="43">
        <f t="shared" si="225"/>
        <v>0</v>
      </c>
    </row>
    <row r="355" spans="4:32" x14ac:dyDescent="0.25">
      <c r="E355" s="8"/>
      <c r="F355" s="8"/>
      <c r="G355" s="8"/>
      <c r="N355" s="27">
        <f t="shared" si="226"/>
        <v>0</v>
      </c>
      <c r="R355" s="41">
        <f t="shared" si="227"/>
        <v>0</v>
      </c>
      <c r="U355" s="11">
        <f t="shared" si="228"/>
        <v>0</v>
      </c>
      <c r="V355" s="11">
        <f t="shared" si="229"/>
        <v>0</v>
      </c>
      <c r="W355" s="11">
        <f t="shared" si="230"/>
        <v>0</v>
      </c>
      <c r="X355" s="27">
        <f t="shared" si="231"/>
        <v>0</v>
      </c>
      <c r="AA355" s="29">
        <f t="shared" si="232"/>
        <v>0</v>
      </c>
      <c r="AB355" s="12" t="e">
        <f t="shared" si="222"/>
        <v>#DIV/0!</v>
      </c>
      <c r="AC355" s="42" t="e">
        <f t="shared" si="223"/>
        <v>#DIV/0!</v>
      </c>
      <c r="AE355" s="43">
        <f t="shared" si="224"/>
        <v>0</v>
      </c>
      <c r="AF355" s="43">
        <f t="shared" si="225"/>
        <v>0</v>
      </c>
    </row>
    <row r="356" spans="4:32" x14ac:dyDescent="0.25">
      <c r="E356" s="8"/>
      <c r="F356" s="8"/>
      <c r="G356" s="8"/>
      <c r="N356" s="27">
        <f t="shared" si="226"/>
        <v>0</v>
      </c>
      <c r="R356" s="41">
        <f t="shared" si="227"/>
        <v>0</v>
      </c>
      <c r="U356" s="11">
        <f t="shared" si="228"/>
        <v>0</v>
      </c>
      <c r="V356" s="11">
        <f t="shared" si="229"/>
        <v>0</v>
      </c>
      <c r="W356" s="11">
        <f t="shared" si="230"/>
        <v>0</v>
      </c>
      <c r="X356" s="27">
        <f t="shared" si="231"/>
        <v>0</v>
      </c>
      <c r="AA356" s="29">
        <f t="shared" si="232"/>
        <v>0</v>
      </c>
      <c r="AB356" s="12" t="e">
        <f t="shared" si="222"/>
        <v>#DIV/0!</v>
      </c>
      <c r="AC356" s="42" t="e">
        <f t="shared" si="223"/>
        <v>#DIV/0!</v>
      </c>
      <c r="AE356" s="43">
        <f t="shared" si="224"/>
        <v>0</v>
      </c>
      <c r="AF356" s="43">
        <f t="shared" si="225"/>
        <v>0</v>
      </c>
    </row>
    <row r="357" spans="4:32" x14ac:dyDescent="0.25">
      <c r="E357" s="8"/>
      <c r="F357" s="8"/>
      <c r="G357" s="8"/>
      <c r="N357" s="27">
        <f t="shared" si="226"/>
        <v>0</v>
      </c>
      <c r="R357" s="41">
        <f t="shared" si="227"/>
        <v>0</v>
      </c>
      <c r="U357" s="11">
        <f t="shared" si="228"/>
        <v>0</v>
      </c>
      <c r="V357" s="11">
        <f t="shared" si="229"/>
        <v>0</v>
      </c>
      <c r="W357" s="11">
        <f t="shared" si="230"/>
        <v>0</v>
      </c>
      <c r="X357" s="27">
        <f t="shared" si="231"/>
        <v>0</v>
      </c>
      <c r="AA357" s="29">
        <f t="shared" si="232"/>
        <v>0</v>
      </c>
      <c r="AB357" s="12" t="e">
        <f t="shared" si="222"/>
        <v>#DIV/0!</v>
      </c>
      <c r="AC357" s="42" t="e">
        <f t="shared" si="223"/>
        <v>#DIV/0!</v>
      </c>
      <c r="AE357" s="43">
        <f t="shared" si="224"/>
        <v>0</v>
      </c>
      <c r="AF357" s="43">
        <f t="shared" si="225"/>
        <v>0</v>
      </c>
    </row>
    <row r="358" spans="4:32" x14ac:dyDescent="0.25">
      <c r="E358" s="8"/>
      <c r="F358" s="8"/>
      <c r="G358" s="8"/>
      <c r="N358" s="27">
        <f t="shared" si="226"/>
        <v>0</v>
      </c>
      <c r="R358" s="41">
        <f t="shared" si="227"/>
        <v>0</v>
      </c>
      <c r="U358" s="11">
        <f t="shared" si="228"/>
        <v>0</v>
      </c>
      <c r="V358" s="11">
        <f t="shared" si="229"/>
        <v>0</v>
      </c>
      <c r="W358" s="11">
        <f t="shared" si="230"/>
        <v>0</v>
      </c>
      <c r="X358" s="27">
        <f t="shared" si="231"/>
        <v>0</v>
      </c>
      <c r="AA358" s="29">
        <f t="shared" si="232"/>
        <v>0</v>
      </c>
      <c r="AB358" s="12" t="e">
        <f t="shared" si="222"/>
        <v>#DIV/0!</v>
      </c>
      <c r="AC358" s="42" t="e">
        <f t="shared" si="223"/>
        <v>#DIV/0!</v>
      </c>
      <c r="AE358" s="43">
        <f t="shared" si="224"/>
        <v>0</v>
      </c>
      <c r="AF358" s="43">
        <f t="shared" si="225"/>
        <v>0</v>
      </c>
    </row>
    <row r="359" spans="4:32" x14ac:dyDescent="0.25">
      <c r="E359" s="8"/>
      <c r="F359" s="8"/>
      <c r="G359" s="8"/>
      <c r="N359" s="27">
        <f t="shared" si="226"/>
        <v>0</v>
      </c>
      <c r="R359" s="41">
        <f t="shared" si="227"/>
        <v>0</v>
      </c>
      <c r="U359" s="11">
        <f t="shared" si="228"/>
        <v>0</v>
      </c>
      <c r="V359" s="11">
        <f t="shared" si="229"/>
        <v>0</v>
      </c>
      <c r="W359" s="11">
        <f t="shared" si="230"/>
        <v>0</v>
      </c>
      <c r="X359" s="27">
        <f t="shared" si="231"/>
        <v>0</v>
      </c>
      <c r="AA359" s="29">
        <f t="shared" si="232"/>
        <v>0</v>
      </c>
      <c r="AB359" s="12" t="e">
        <f t="shared" si="222"/>
        <v>#DIV/0!</v>
      </c>
      <c r="AC359" s="42" t="e">
        <f t="shared" si="223"/>
        <v>#DIV/0!</v>
      </c>
      <c r="AE359" s="43">
        <f t="shared" si="224"/>
        <v>0</v>
      </c>
      <c r="AF359" s="43">
        <f t="shared" si="225"/>
        <v>0</v>
      </c>
    </row>
    <row r="360" spans="4:32" x14ac:dyDescent="0.25">
      <c r="D360" s="8"/>
      <c r="E360" s="8"/>
      <c r="F360" s="8"/>
      <c r="G360" s="8"/>
      <c r="N360" s="27">
        <f t="shared" si="226"/>
        <v>0</v>
      </c>
      <c r="R360" s="41">
        <f t="shared" si="227"/>
        <v>0</v>
      </c>
      <c r="U360" s="11">
        <f t="shared" si="228"/>
        <v>0</v>
      </c>
      <c r="V360" s="11">
        <f t="shared" si="229"/>
        <v>0</v>
      </c>
      <c r="W360" s="11">
        <f t="shared" si="230"/>
        <v>0</v>
      </c>
      <c r="X360" s="27">
        <f t="shared" si="231"/>
        <v>0</v>
      </c>
      <c r="AA360" s="29">
        <f t="shared" si="232"/>
        <v>0</v>
      </c>
      <c r="AB360" s="12" t="e">
        <f t="shared" si="222"/>
        <v>#DIV/0!</v>
      </c>
      <c r="AC360" s="42" t="e">
        <f t="shared" si="223"/>
        <v>#DIV/0!</v>
      </c>
      <c r="AE360" s="43">
        <f t="shared" si="224"/>
        <v>0</v>
      </c>
      <c r="AF360" s="43">
        <f t="shared" si="225"/>
        <v>0</v>
      </c>
    </row>
    <row r="361" spans="4:32" x14ac:dyDescent="0.25">
      <c r="D361" s="8"/>
      <c r="E361" s="8"/>
      <c r="F361" s="8"/>
      <c r="G361" s="8"/>
      <c r="N361" s="27">
        <f t="shared" si="226"/>
        <v>0</v>
      </c>
      <c r="R361" s="41">
        <f t="shared" si="227"/>
        <v>0</v>
      </c>
      <c r="U361" s="11">
        <f t="shared" si="228"/>
        <v>0</v>
      </c>
      <c r="V361" s="11">
        <f t="shared" si="229"/>
        <v>0</v>
      </c>
      <c r="W361" s="11">
        <f t="shared" si="230"/>
        <v>0</v>
      </c>
      <c r="X361" s="27">
        <f t="shared" si="231"/>
        <v>0</v>
      </c>
      <c r="AA361" s="29">
        <f t="shared" si="232"/>
        <v>0</v>
      </c>
      <c r="AB361" s="12" t="e">
        <f t="shared" si="222"/>
        <v>#DIV/0!</v>
      </c>
      <c r="AC361" s="42" t="e">
        <f t="shared" si="223"/>
        <v>#DIV/0!</v>
      </c>
      <c r="AE361" s="43">
        <f t="shared" si="224"/>
        <v>0</v>
      </c>
      <c r="AF361" s="43">
        <f t="shared" si="225"/>
        <v>0</v>
      </c>
    </row>
    <row r="362" spans="4:32" x14ac:dyDescent="0.25">
      <c r="D362" s="8"/>
      <c r="E362" s="8"/>
      <c r="F362" s="8"/>
      <c r="G362" s="8"/>
      <c r="N362" s="27">
        <f t="shared" si="226"/>
        <v>0</v>
      </c>
      <c r="R362" s="41">
        <f t="shared" si="227"/>
        <v>0</v>
      </c>
      <c r="U362" s="11">
        <f t="shared" si="228"/>
        <v>0</v>
      </c>
      <c r="V362" s="11">
        <f t="shared" si="229"/>
        <v>0</v>
      </c>
      <c r="W362" s="11">
        <f t="shared" si="230"/>
        <v>0</v>
      </c>
      <c r="X362" s="27">
        <f t="shared" si="231"/>
        <v>0</v>
      </c>
      <c r="AA362" s="29">
        <f t="shared" si="232"/>
        <v>0</v>
      </c>
      <c r="AB362" s="12" t="e">
        <f t="shared" si="222"/>
        <v>#DIV/0!</v>
      </c>
      <c r="AC362" s="42" t="e">
        <f t="shared" si="223"/>
        <v>#DIV/0!</v>
      </c>
      <c r="AE362" s="43">
        <f t="shared" si="224"/>
        <v>0</v>
      </c>
      <c r="AF362" s="43">
        <f t="shared" si="225"/>
        <v>0</v>
      </c>
    </row>
    <row r="363" spans="4:32" x14ac:dyDescent="0.25">
      <c r="D363" s="8"/>
      <c r="E363" s="8"/>
      <c r="F363" s="8"/>
      <c r="G363" s="8"/>
      <c r="N363" s="27">
        <f t="shared" si="226"/>
        <v>0</v>
      </c>
      <c r="R363" s="41">
        <f t="shared" si="227"/>
        <v>0</v>
      </c>
      <c r="U363" s="11">
        <f t="shared" si="228"/>
        <v>0</v>
      </c>
      <c r="V363" s="11">
        <f t="shared" si="229"/>
        <v>0</v>
      </c>
      <c r="W363" s="11">
        <f t="shared" si="230"/>
        <v>0</v>
      </c>
      <c r="X363" s="27">
        <f t="shared" si="231"/>
        <v>0</v>
      </c>
      <c r="AA363" s="29">
        <f t="shared" si="232"/>
        <v>0</v>
      </c>
      <c r="AB363" s="12" t="e">
        <f t="shared" si="222"/>
        <v>#DIV/0!</v>
      </c>
      <c r="AC363" s="42" t="e">
        <f t="shared" si="223"/>
        <v>#DIV/0!</v>
      </c>
      <c r="AE363" s="43">
        <f t="shared" si="224"/>
        <v>0</v>
      </c>
      <c r="AF363" s="43">
        <f t="shared" si="225"/>
        <v>0</v>
      </c>
    </row>
    <row r="364" spans="4:32" x14ac:dyDescent="0.25">
      <c r="D364" s="8"/>
      <c r="E364" s="8"/>
      <c r="F364" s="8"/>
      <c r="G364" s="8"/>
      <c r="N364" s="27">
        <f t="shared" si="226"/>
        <v>0</v>
      </c>
      <c r="R364" s="41">
        <f t="shared" si="227"/>
        <v>0</v>
      </c>
      <c r="U364" s="11">
        <f t="shared" si="228"/>
        <v>0</v>
      </c>
      <c r="V364" s="11">
        <f t="shared" si="229"/>
        <v>0</v>
      </c>
      <c r="W364" s="11">
        <f t="shared" si="230"/>
        <v>0</v>
      </c>
      <c r="X364" s="27">
        <f t="shared" si="231"/>
        <v>0</v>
      </c>
      <c r="AA364" s="29">
        <f t="shared" si="232"/>
        <v>0</v>
      </c>
      <c r="AB364" s="12" t="e">
        <f t="shared" si="222"/>
        <v>#DIV/0!</v>
      </c>
      <c r="AC364" s="42" t="e">
        <f t="shared" si="223"/>
        <v>#DIV/0!</v>
      </c>
      <c r="AE364" s="43">
        <f t="shared" si="224"/>
        <v>0</v>
      </c>
      <c r="AF364" s="43">
        <f t="shared" si="225"/>
        <v>0</v>
      </c>
    </row>
    <row r="365" spans="4:32" x14ac:dyDescent="0.25">
      <c r="D365" s="8"/>
      <c r="E365" s="8"/>
      <c r="F365" s="8"/>
      <c r="G365" s="8"/>
      <c r="N365" s="27">
        <f t="shared" si="226"/>
        <v>0</v>
      </c>
      <c r="R365" s="41">
        <f t="shared" si="227"/>
        <v>0</v>
      </c>
      <c r="U365" s="11">
        <f t="shared" si="228"/>
        <v>0</v>
      </c>
      <c r="V365" s="11">
        <f t="shared" si="229"/>
        <v>0</v>
      </c>
      <c r="W365" s="11">
        <f t="shared" si="230"/>
        <v>0</v>
      </c>
      <c r="X365" s="27">
        <f t="shared" si="231"/>
        <v>0</v>
      </c>
      <c r="AA365" s="29">
        <f t="shared" si="232"/>
        <v>0</v>
      </c>
      <c r="AB365" s="12" t="e">
        <f t="shared" si="222"/>
        <v>#DIV/0!</v>
      </c>
      <c r="AC365" s="42" t="e">
        <f t="shared" si="223"/>
        <v>#DIV/0!</v>
      </c>
      <c r="AE365" s="43">
        <f t="shared" si="224"/>
        <v>0</v>
      </c>
      <c r="AF365" s="43">
        <f t="shared" si="225"/>
        <v>0</v>
      </c>
    </row>
    <row r="366" spans="4:32" x14ac:dyDescent="0.25">
      <c r="D366" s="8"/>
      <c r="E366" s="8"/>
      <c r="F366" s="8"/>
      <c r="G366" s="8"/>
      <c r="N366" s="27">
        <f t="shared" si="226"/>
        <v>0</v>
      </c>
      <c r="R366" s="41">
        <f t="shared" si="227"/>
        <v>0</v>
      </c>
      <c r="U366" s="11">
        <f t="shared" si="228"/>
        <v>0</v>
      </c>
      <c r="V366" s="11">
        <f t="shared" si="229"/>
        <v>0</v>
      </c>
      <c r="W366" s="11">
        <f t="shared" si="230"/>
        <v>0</v>
      </c>
      <c r="X366" s="27">
        <f t="shared" si="231"/>
        <v>0</v>
      </c>
      <c r="AA366" s="29">
        <f t="shared" si="232"/>
        <v>0</v>
      </c>
      <c r="AB366" s="12" t="e">
        <f t="shared" si="222"/>
        <v>#DIV/0!</v>
      </c>
      <c r="AC366" s="42" t="e">
        <f t="shared" si="223"/>
        <v>#DIV/0!</v>
      </c>
      <c r="AE366" s="43">
        <f t="shared" si="224"/>
        <v>0</v>
      </c>
      <c r="AF366" s="43">
        <f t="shared" si="225"/>
        <v>0</v>
      </c>
    </row>
    <row r="367" spans="4:32" x14ac:dyDescent="0.25">
      <c r="D367" s="8"/>
      <c r="E367" s="8"/>
      <c r="F367" s="8"/>
      <c r="G367" s="8"/>
      <c r="N367" s="27">
        <f t="shared" si="226"/>
        <v>0</v>
      </c>
      <c r="R367" s="41">
        <f t="shared" si="227"/>
        <v>0</v>
      </c>
      <c r="U367" s="11">
        <f t="shared" si="228"/>
        <v>0</v>
      </c>
      <c r="V367" s="11">
        <f t="shared" si="229"/>
        <v>0</v>
      </c>
      <c r="W367" s="11">
        <f t="shared" si="230"/>
        <v>0</v>
      </c>
      <c r="X367" s="27">
        <f t="shared" si="231"/>
        <v>0</v>
      </c>
      <c r="AA367" s="29">
        <f t="shared" si="232"/>
        <v>0</v>
      </c>
      <c r="AB367" s="12" t="e">
        <f t="shared" si="222"/>
        <v>#DIV/0!</v>
      </c>
      <c r="AC367" s="42" t="e">
        <f t="shared" si="223"/>
        <v>#DIV/0!</v>
      </c>
      <c r="AE367" s="43">
        <f t="shared" si="224"/>
        <v>0</v>
      </c>
      <c r="AF367" s="43">
        <f t="shared" si="225"/>
        <v>0</v>
      </c>
    </row>
    <row r="368" spans="4:32" x14ac:dyDescent="0.25">
      <c r="D368" s="8"/>
      <c r="E368" s="8"/>
      <c r="F368" s="8"/>
      <c r="G368" s="8"/>
      <c r="N368" s="27">
        <f t="shared" si="226"/>
        <v>0</v>
      </c>
      <c r="R368" s="41">
        <f t="shared" si="227"/>
        <v>0</v>
      </c>
      <c r="U368" s="11">
        <f t="shared" si="228"/>
        <v>0</v>
      </c>
      <c r="V368" s="11">
        <f t="shared" si="229"/>
        <v>0</v>
      </c>
      <c r="W368" s="11">
        <f t="shared" si="230"/>
        <v>0</v>
      </c>
      <c r="X368" s="27">
        <f t="shared" si="231"/>
        <v>0</v>
      </c>
      <c r="AA368" s="29">
        <f t="shared" si="232"/>
        <v>0</v>
      </c>
      <c r="AB368" s="12" t="e">
        <f t="shared" si="222"/>
        <v>#DIV/0!</v>
      </c>
      <c r="AC368" s="42" t="e">
        <f t="shared" si="223"/>
        <v>#DIV/0!</v>
      </c>
      <c r="AE368" s="43">
        <f t="shared" si="224"/>
        <v>0</v>
      </c>
      <c r="AF368" s="43">
        <f t="shared" si="225"/>
        <v>0</v>
      </c>
    </row>
    <row r="369" spans="4:32" x14ac:dyDescent="0.25">
      <c r="D369" s="8"/>
      <c r="E369" s="8"/>
      <c r="F369" s="8"/>
      <c r="G369" s="8"/>
      <c r="N369" s="27">
        <f t="shared" si="226"/>
        <v>0</v>
      </c>
      <c r="R369" s="41">
        <f t="shared" si="227"/>
        <v>0</v>
      </c>
      <c r="U369" s="11">
        <f t="shared" si="228"/>
        <v>0</v>
      </c>
      <c r="V369" s="11">
        <f t="shared" si="229"/>
        <v>0</v>
      </c>
      <c r="W369" s="11">
        <f t="shared" si="230"/>
        <v>0</v>
      </c>
      <c r="X369" s="27">
        <f t="shared" si="231"/>
        <v>0</v>
      </c>
      <c r="AA369" s="29">
        <f t="shared" si="232"/>
        <v>0</v>
      </c>
      <c r="AB369" s="12" t="e">
        <f t="shared" si="222"/>
        <v>#DIV/0!</v>
      </c>
      <c r="AC369" s="42" t="e">
        <f t="shared" si="223"/>
        <v>#DIV/0!</v>
      </c>
      <c r="AE369" s="43">
        <f t="shared" si="224"/>
        <v>0</v>
      </c>
      <c r="AF369" s="43">
        <f t="shared" si="225"/>
        <v>0</v>
      </c>
    </row>
    <row r="370" spans="4:32" x14ac:dyDescent="0.25">
      <c r="D370" s="8"/>
      <c r="E370" s="8"/>
      <c r="F370" s="8"/>
      <c r="G370" s="8"/>
      <c r="N370" s="27">
        <f t="shared" si="226"/>
        <v>0</v>
      </c>
      <c r="R370" s="41">
        <f t="shared" si="227"/>
        <v>0</v>
      </c>
      <c r="U370" s="11">
        <f t="shared" si="228"/>
        <v>0</v>
      </c>
      <c r="V370" s="11">
        <f t="shared" si="229"/>
        <v>0</v>
      </c>
      <c r="W370" s="11">
        <f t="shared" si="230"/>
        <v>0</v>
      </c>
      <c r="X370" s="27">
        <f t="shared" si="231"/>
        <v>0</v>
      </c>
      <c r="AA370" s="29">
        <f t="shared" si="232"/>
        <v>0</v>
      </c>
      <c r="AB370" s="12" t="e">
        <f t="shared" si="222"/>
        <v>#DIV/0!</v>
      </c>
      <c r="AC370" s="42" t="e">
        <f t="shared" si="223"/>
        <v>#DIV/0!</v>
      </c>
      <c r="AE370" s="43">
        <f t="shared" si="224"/>
        <v>0</v>
      </c>
      <c r="AF370" s="43">
        <f t="shared" si="225"/>
        <v>0</v>
      </c>
    </row>
    <row r="371" spans="4:32" x14ac:dyDescent="0.25">
      <c r="D371" s="8"/>
      <c r="E371" s="8"/>
      <c r="F371" s="8"/>
      <c r="G371" s="8"/>
      <c r="N371" s="27">
        <f t="shared" si="226"/>
        <v>0</v>
      </c>
      <c r="R371" s="41">
        <f t="shared" si="227"/>
        <v>0</v>
      </c>
      <c r="U371" s="11">
        <f t="shared" si="228"/>
        <v>0</v>
      </c>
      <c r="V371" s="11">
        <f t="shared" si="229"/>
        <v>0</v>
      </c>
      <c r="W371" s="11">
        <f t="shared" si="230"/>
        <v>0</v>
      </c>
      <c r="X371" s="27">
        <f t="shared" si="231"/>
        <v>0</v>
      </c>
      <c r="AA371" s="29">
        <f t="shared" si="232"/>
        <v>0</v>
      </c>
      <c r="AB371" s="12" t="e">
        <f t="shared" si="222"/>
        <v>#DIV/0!</v>
      </c>
      <c r="AC371" s="42" t="e">
        <f t="shared" si="223"/>
        <v>#DIV/0!</v>
      </c>
      <c r="AE371" s="43">
        <f t="shared" si="224"/>
        <v>0</v>
      </c>
      <c r="AF371" s="43">
        <f t="shared" si="225"/>
        <v>0</v>
      </c>
    </row>
    <row r="372" spans="4:32" x14ac:dyDescent="0.25">
      <c r="D372" s="8"/>
      <c r="E372" s="8"/>
      <c r="F372" s="8"/>
      <c r="G372" s="8"/>
      <c r="N372" s="27">
        <f t="shared" si="226"/>
        <v>0</v>
      </c>
      <c r="R372" s="41">
        <f t="shared" si="227"/>
        <v>0</v>
      </c>
      <c r="U372" s="11">
        <f t="shared" si="228"/>
        <v>0</v>
      </c>
      <c r="V372" s="11">
        <f t="shared" si="229"/>
        <v>0</v>
      </c>
      <c r="W372" s="11">
        <f t="shared" si="230"/>
        <v>0</v>
      </c>
      <c r="X372" s="27">
        <f t="shared" si="231"/>
        <v>0</v>
      </c>
      <c r="AA372" s="29">
        <f t="shared" si="232"/>
        <v>0</v>
      </c>
      <c r="AB372" s="12" t="e">
        <f t="shared" si="222"/>
        <v>#DIV/0!</v>
      </c>
      <c r="AC372" s="42" t="e">
        <f t="shared" si="223"/>
        <v>#DIV/0!</v>
      </c>
      <c r="AE372" s="43">
        <f t="shared" si="224"/>
        <v>0</v>
      </c>
      <c r="AF372" s="43">
        <f t="shared" si="225"/>
        <v>0</v>
      </c>
    </row>
    <row r="373" spans="4:32" x14ac:dyDescent="0.25">
      <c r="D373" s="8"/>
      <c r="E373" s="8"/>
      <c r="F373" s="8"/>
      <c r="G373" s="8"/>
      <c r="N373" s="27">
        <f t="shared" si="226"/>
        <v>0</v>
      </c>
      <c r="R373" s="41">
        <f t="shared" si="227"/>
        <v>0</v>
      </c>
      <c r="U373" s="11">
        <f t="shared" si="228"/>
        <v>0</v>
      </c>
      <c r="V373" s="11">
        <f t="shared" si="229"/>
        <v>0</v>
      </c>
      <c r="W373" s="11">
        <f t="shared" si="230"/>
        <v>0</v>
      </c>
      <c r="X373" s="27">
        <f t="shared" si="231"/>
        <v>0</v>
      </c>
      <c r="AA373" s="29">
        <f t="shared" si="232"/>
        <v>0</v>
      </c>
      <c r="AB373" s="12" t="e">
        <f t="shared" si="222"/>
        <v>#DIV/0!</v>
      </c>
      <c r="AC373" s="42" t="e">
        <f t="shared" si="223"/>
        <v>#DIV/0!</v>
      </c>
      <c r="AE373" s="43">
        <f t="shared" si="224"/>
        <v>0</v>
      </c>
      <c r="AF373" s="43">
        <f t="shared" si="225"/>
        <v>0</v>
      </c>
    </row>
    <row r="374" spans="4:32" x14ac:dyDescent="0.25">
      <c r="D374" s="8"/>
      <c r="E374" s="8"/>
      <c r="F374" s="8"/>
      <c r="G374" s="8"/>
      <c r="N374" s="27">
        <f t="shared" si="226"/>
        <v>0</v>
      </c>
      <c r="R374" s="41">
        <f t="shared" si="227"/>
        <v>0</v>
      </c>
      <c r="U374" s="11">
        <f t="shared" si="228"/>
        <v>0</v>
      </c>
      <c r="V374" s="11">
        <f t="shared" si="229"/>
        <v>0</v>
      </c>
      <c r="W374" s="11">
        <f t="shared" si="230"/>
        <v>0</v>
      </c>
      <c r="X374" s="27">
        <f t="shared" si="231"/>
        <v>0</v>
      </c>
      <c r="AA374" s="29">
        <f t="shared" si="232"/>
        <v>0</v>
      </c>
      <c r="AB374" s="12" t="e">
        <f t="shared" si="222"/>
        <v>#DIV/0!</v>
      </c>
      <c r="AC374" s="42" t="e">
        <f t="shared" si="223"/>
        <v>#DIV/0!</v>
      </c>
      <c r="AE374" s="43">
        <f t="shared" si="224"/>
        <v>0</v>
      </c>
      <c r="AF374" s="43">
        <f t="shared" si="225"/>
        <v>0</v>
      </c>
    </row>
    <row r="375" spans="4:32" x14ac:dyDescent="0.25">
      <c r="D375" s="8"/>
      <c r="E375" s="8"/>
      <c r="F375" s="8"/>
      <c r="G375" s="8"/>
      <c r="N375" s="27">
        <f t="shared" si="226"/>
        <v>0</v>
      </c>
      <c r="R375" s="41">
        <f t="shared" si="227"/>
        <v>0</v>
      </c>
      <c r="U375" s="11">
        <f t="shared" si="228"/>
        <v>0</v>
      </c>
      <c r="V375" s="11">
        <f t="shared" si="229"/>
        <v>0</v>
      </c>
      <c r="W375" s="11">
        <f t="shared" si="230"/>
        <v>0</v>
      </c>
      <c r="X375" s="27">
        <f t="shared" si="231"/>
        <v>0</v>
      </c>
      <c r="AA375" s="29">
        <f t="shared" si="232"/>
        <v>0</v>
      </c>
      <c r="AB375" s="12" t="e">
        <f t="shared" si="222"/>
        <v>#DIV/0!</v>
      </c>
      <c r="AC375" s="42" t="e">
        <f t="shared" si="223"/>
        <v>#DIV/0!</v>
      </c>
      <c r="AE375" s="43">
        <f t="shared" si="224"/>
        <v>0</v>
      </c>
      <c r="AF375" s="43">
        <f t="shared" si="225"/>
        <v>0</v>
      </c>
    </row>
    <row r="376" spans="4:32" x14ac:dyDescent="0.25">
      <c r="D376" s="8"/>
      <c r="E376" s="8"/>
      <c r="F376" s="8"/>
      <c r="G376" s="8"/>
      <c r="N376" s="27">
        <f t="shared" si="226"/>
        <v>0</v>
      </c>
      <c r="R376" s="41">
        <f t="shared" si="227"/>
        <v>0</v>
      </c>
      <c r="U376" s="11">
        <f t="shared" si="228"/>
        <v>0</v>
      </c>
      <c r="V376" s="11">
        <f t="shared" si="229"/>
        <v>0</v>
      </c>
      <c r="W376" s="11">
        <f t="shared" si="230"/>
        <v>0</v>
      </c>
      <c r="X376" s="27">
        <f t="shared" si="231"/>
        <v>0</v>
      </c>
      <c r="AA376" s="29">
        <f t="shared" si="232"/>
        <v>0</v>
      </c>
      <c r="AB376" s="12" t="e">
        <f t="shared" si="222"/>
        <v>#DIV/0!</v>
      </c>
      <c r="AC376" s="42" t="e">
        <f t="shared" si="223"/>
        <v>#DIV/0!</v>
      </c>
      <c r="AE376" s="43">
        <f t="shared" si="224"/>
        <v>0</v>
      </c>
      <c r="AF376" s="43">
        <f t="shared" si="225"/>
        <v>0</v>
      </c>
    </row>
    <row r="377" spans="4:32" x14ac:dyDescent="0.25">
      <c r="D377" s="8"/>
      <c r="E377" s="8"/>
      <c r="F377" s="8"/>
      <c r="G377" s="8"/>
      <c r="N377" s="27">
        <f t="shared" si="226"/>
        <v>0</v>
      </c>
      <c r="R377" s="41">
        <f t="shared" si="227"/>
        <v>0</v>
      </c>
      <c r="U377" s="11">
        <f t="shared" si="228"/>
        <v>0</v>
      </c>
      <c r="V377" s="11">
        <f t="shared" si="229"/>
        <v>0</v>
      </c>
      <c r="W377" s="11">
        <f t="shared" si="230"/>
        <v>0</v>
      </c>
      <c r="X377" s="27">
        <f t="shared" si="231"/>
        <v>0</v>
      </c>
      <c r="AA377" s="29">
        <f t="shared" si="232"/>
        <v>0</v>
      </c>
      <c r="AB377" s="12" t="e">
        <f t="shared" si="222"/>
        <v>#DIV/0!</v>
      </c>
      <c r="AC377" s="42" t="e">
        <f t="shared" si="223"/>
        <v>#DIV/0!</v>
      </c>
      <c r="AE377" s="43">
        <f t="shared" si="224"/>
        <v>0</v>
      </c>
      <c r="AF377" s="43">
        <f t="shared" si="225"/>
        <v>0</v>
      </c>
    </row>
    <row r="378" spans="4:32" x14ac:dyDescent="0.25">
      <c r="D378" s="8"/>
      <c r="E378" s="8"/>
      <c r="F378" s="8"/>
      <c r="G378" s="8"/>
      <c r="N378" s="27">
        <f t="shared" si="226"/>
        <v>0</v>
      </c>
      <c r="R378" s="41">
        <f t="shared" si="227"/>
        <v>0</v>
      </c>
      <c r="U378" s="11">
        <f t="shared" si="228"/>
        <v>0</v>
      </c>
      <c r="V378" s="11">
        <f t="shared" si="229"/>
        <v>0</v>
      </c>
      <c r="W378" s="11">
        <f t="shared" si="230"/>
        <v>0</v>
      </c>
      <c r="X378" s="27">
        <f t="shared" si="231"/>
        <v>0</v>
      </c>
      <c r="AA378" s="29">
        <f t="shared" si="232"/>
        <v>0</v>
      </c>
      <c r="AB378" s="12" t="e">
        <f t="shared" si="222"/>
        <v>#DIV/0!</v>
      </c>
      <c r="AC378" s="42" t="e">
        <f t="shared" si="223"/>
        <v>#DIV/0!</v>
      </c>
      <c r="AE378" s="43">
        <f t="shared" si="224"/>
        <v>0</v>
      </c>
      <c r="AF378" s="43">
        <f t="shared" si="225"/>
        <v>0</v>
      </c>
    </row>
    <row r="379" spans="4:32" x14ac:dyDescent="0.25">
      <c r="D379" s="8"/>
      <c r="E379" s="8"/>
      <c r="F379" s="8"/>
      <c r="G379" s="8"/>
      <c r="N379" s="27">
        <f t="shared" si="226"/>
        <v>0</v>
      </c>
      <c r="R379" s="41">
        <f t="shared" si="227"/>
        <v>0</v>
      </c>
      <c r="U379" s="11">
        <f t="shared" si="228"/>
        <v>0</v>
      </c>
      <c r="V379" s="11">
        <f t="shared" si="229"/>
        <v>0</v>
      </c>
      <c r="W379" s="11">
        <f t="shared" si="230"/>
        <v>0</v>
      </c>
      <c r="X379" s="27">
        <f t="shared" si="231"/>
        <v>0</v>
      </c>
      <c r="AA379" s="29">
        <f t="shared" si="232"/>
        <v>0</v>
      </c>
      <c r="AB379" s="12" t="e">
        <f t="shared" si="222"/>
        <v>#DIV/0!</v>
      </c>
      <c r="AC379" s="42" t="e">
        <f t="shared" si="223"/>
        <v>#DIV/0!</v>
      </c>
      <c r="AE379" s="43">
        <f t="shared" si="224"/>
        <v>0</v>
      </c>
      <c r="AF379" s="43">
        <f t="shared" si="225"/>
        <v>0</v>
      </c>
    </row>
    <row r="380" spans="4:32" x14ac:dyDescent="0.25">
      <c r="D380" s="8"/>
      <c r="E380" s="8"/>
      <c r="F380" s="8"/>
      <c r="G380" s="8"/>
      <c r="N380" s="27">
        <f t="shared" si="226"/>
        <v>0</v>
      </c>
      <c r="R380" s="41">
        <f t="shared" si="227"/>
        <v>0</v>
      </c>
      <c r="U380" s="11">
        <f t="shared" si="228"/>
        <v>0</v>
      </c>
      <c r="V380" s="11">
        <f t="shared" si="229"/>
        <v>0</v>
      </c>
      <c r="W380" s="11">
        <f t="shared" si="230"/>
        <v>0</v>
      </c>
      <c r="X380" s="27">
        <f t="shared" si="231"/>
        <v>0</v>
      </c>
      <c r="AA380" s="29">
        <f t="shared" si="232"/>
        <v>0</v>
      </c>
      <c r="AB380" s="12" t="e">
        <f t="shared" si="222"/>
        <v>#DIV/0!</v>
      </c>
      <c r="AC380" s="42" t="e">
        <f t="shared" si="223"/>
        <v>#DIV/0!</v>
      </c>
      <c r="AE380" s="43">
        <f t="shared" si="224"/>
        <v>0</v>
      </c>
      <c r="AF380" s="43">
        <f t="shared" si="225"/>
        <v>0</v>
      </c>
    </row>
    <row r="381" spans="4:32" x14ac:dyDescent="0.25">
      <c r="D381" s="8"/>
      <c r="E381" s="8"/>
      <c r="F381" s="8"/>
      <c r="G381" s="8"/>
      <c r="N381" s="27">
        <f t="shared" si="226"/>
        <v>0</v>
      </c>
      <c r="R381" s="41">
        <f t="shared" si="227"/>
        <v>0</v>
      </c>
      <c r="U381" s="11">
        <f t="shared" si="228"/>
        <v>0</v>
      </c>
      <c r="V381" s="11">
        <f t="shared" si="229"/>
        <v>0</v>
      </c>
      <c r="W381" s="11">
        <f t="shared" si="230"/>
        <v>0</v>
      </c>
      <c r="X381" s="27">
        <f t="shared" si="231"/>
        <v>0</v>
      </c>
      <c r="AA381" s="29">
        <f t="shared" si="232"/>
        <v>0</v>
      </c>
      <c r="AB381" s="12" t="e">
        <f t="shared" si="222"/>
        <v>#DIV/0!</v>
      </c>
      <c r="AC381" s="42" t="e">
        <f t="shared" si="223"/>
        <v>#DIV/0!</v>
      </c>
      <c r="AE381" s="43">
        <f t="shared" si="224"/>
        <v>0</v>
      </c>
      <c r="AF381" s="43">
        <f t="shared" si="225"/>
        <v>0</v>
      </c>
    </row>
    <row r="382" spans="4:32" x14ac:dyDescent="0.25">
      <c r="D382" s="8"/>
      <c r="E382" s="8"/>
      <c r="F382" s="8"/>
      <c r="G382" s="8"/>
      <c r="N382" s="27">
        <f t="shared" si="226"/>
        <v>0</v>
      </c>
      <c r="R382" s="41">
        <f t="shared" si="227"/>
        <v>0</v>
      </c>
      <c r="U382" s="11">
        <f t="shared" si="228"/>
        <v>0</v>
      </c>
      <c r="V382" s="11">
        <f t="shared" si="229"/>
        <v>0</v>
      </c>
      <c r="W382" s="11">
        <f t="shared" si="230"/>
        <v>0</v>
      </c>
      <c r="X382" s="27">
        <f t="shared" si="231"/>
        <v>0</v>
      </c>
      <c r="AA382" s="29">
        <f t="shared" si="232"/>
        <v>0</v>
      </c>
      <c r="AB382" s="12" t="e">
        <f t="shared" si="222"/>
        <v>#DIV/0!</v>
      </c>
      <c r="AC382" s="42" t="e">
        <f t="shared" si="223"/>
        <v>#DIV/0!</v>
      </c>
      <c r="AE382" s="43">
        <f t="shared" si="224"/>
        <v>0</v>
      </c>
      <c r="AF382" s="43">
        <f t="shared" si="225"/>
        <v>0</v>
      </c>
    </row>
    <row r="383" spans="4:32" x14ac:dyDescent="0.25">
      <c r="D383" s="8"/>
      <c r="E383" s="8"/>
      <c r="F383" s="8"/>
      <c r="G383" s="8"/>
      <c r="N383" s="27">
        <f t="shared" si="226"/>
        <v>0</v>
      </c>
      <c r="R383" s="41">
        <f t="shared" si="227"/>
        <v>0</v>
      </c>
      <c r="U383" s="11">
        <f t="shared" si="228"/>
        <v>0</v>
      </c>
      <c r="V383" s="11">
        <f t="shared" si="229"/>
        <v>0</v>
      </c>
      <c r="W383" s="11">
        <f t="shared" si="230"/>
        <v>0</v>
      </c>
      <c r="X383" s="27">
        <f t="shared" si="231"/>
        <v>0</v>
      </c>
      <c r="AA383" s="29">
        <f t="shared" si="232"/>
        <v>0</v>
      </c>
      <c r="AB383" s="12" t="e">
        <f t="shared" si="222"/>
        <v>#DIV/0!</v>
      </c>
      <c r="AC383" s="42" t="e">
        <f t="shared" si="223"/>
        <v>#DIV/0!</v>
      </c>
      <c r="AE383" s="43">
        <f t="shared" si="224"/>
        <v>0</v>
      </c>
      <c r="AF383" s="43">
        <f t="shared" si="225"/>
        <v>0</v>
      </c>
    </row>
    <row r="384" spans="4:32" x14ac:dyDescent="0.25">
      <c r="D384" s="8"/>
      <c r="E384" s="8"/>
      <c r="F384" s="8"/>
      <c r="G384" s="8"/>
      <c r="N384" s="27">
        <f t="shared" si="226"/>
        <v>0</v>
      </c>
      <c r="R384" s="41">
        <f t="shared" si="227"/>
        <v>0</v>
      </c>
      <c r="U384" s="11">
        <f t="shared" si="228"/>
        <v>0</v>
      </c>
      <c r="V384" s="11">
        <f t="shared" si="229"/>
        <v>0</v>
      </c>
      <c r="W384" s="11">
        <f t="shared" si="230"/>
        <v>0</v>
      </c>
      <c r="X384" s="27">
        <f t="shared" si="231"/>
        <v>0</v>
      </c>
      <c r="AA384" s="29">
        <f t="shared" si="232"/>
        <v>0</v>
      </c>
      <c r="AB384" s="12" t="e">
        <f t="shared" si="222"/>
        <v>#DIV/0!</v>
      </c>
      <c r="AC384" s="42" t="e">
        <f t="shared" si="223"/>
        <v>#DIV/0!</v>
      </c>
      <c r="AE384" s="43">
        <f t="shared" si="224"/>
        <v>0</v>
      </c>
      <c r="AF384" s="43">
        <f t="shared" si="225"/>
        <v>0</v>
      </c>
    </row>
    <row r="385" spans="4:32" x14ac:dyDescent="0.25">
      <c r="D385" s="8"/>
      <c r="E385" s="8"/>
      <c r="F385" s="8"/>
      <c r="G385" s="8"/>
      <c r="N385" s="27">
        <f t="shared" si="226"/>
        <v>0</v>
      </c>
      <c r="R385" s="41">
        <f t="shared" si="227"/>
        <v>0</v>
      </c>
      <c r="U385" s="11">
        <f t="shared" si="228"/>
        <v>0</v>
      </c>
      <c r="V385" s="11">
        <f t="shared" si="229"/>
        <v>0</v>
      </c>
      <c r="W385" s="11">
        <f t="shared" si="230"/>
        <v>0</v>
      </c>
      <c r="X385" s="27">
        <f t="shared" si="231"/>
        <v>0</v>
      </c>
      <c r="AA385" s="29">
        <f t="shared" si="232"/>
        <v>0</v>
      </c>
      <c r="AB385" s="12" t="e">
        <f t="shared" si="222"/>
        <v>#DIV/0!</v>
      </c>
      <c r="AC385" s="42" t="e">
        <f t="shared" si="223"/>
        <v>#DIV/0!</v>
      </c>
      <c r="AE385" s="43">
        <f t="shared" si="224"/>
        <v>0</v>
      </c>
      <c r="AF385" s="43">
        <f t="shared" si="225"/>
        <v>0</v>
      </c>
    </row>
    <row r="386" spans="4:32" x14ac:dyDescent="0.25">
      <c r="D386" s="8"/>
      <c r="E386" s="8"/>
      <c r="F386" s="8"/>
      <c r="G386" s="8"/>
      <c r="N386" s="27">
        <f t="shared" si="226"/>
        <v>0</v>
      </c>
      <c r="R386" s="41">
        <f t="shared" si="227"/>
        <v>0</v>
      </c>
      <c r="U386" s="11">
        <f t="shared" si="228"/>
        <v>0</v>
      </c>
      <c r="V386" s="11">
        <f t="shared" si="229"/>
        <v>0</v>
      </c>
      <c r="W386" s="11">
        <f t="shared" si="230"/>
        <v>0</v>
      </c>
      <c r="X386" s="27">
        <f t="shared" si="231"/>
        <v>0</v>
      </c>
      <c r="AA386" s="29">
        <f t="shared" si="232"/>
        <v>0</v>
      </c>
      <c r="AB386" s="12" t="e">
        <f t="shared" si="222"/>
        <v>#DIV/0!</v>
      </c>
      <c r="AC386" s="42" t="e">
        <f t="shared" si="223"/>
        <v>#DIV/0!</v>
      </c>
      <c r="AE386" s="43">
        <f t="shared" si="224"/>
        <v>0</v>
      </c>
      <c r="AF386" s="43">
        <f t="shared" si="225"/>
        <v>0</v>
      </c>
    </row>
    <row r="387" spans="4:32" x14ac:dyDescent="0.25">
      <c r="D387" s="8"/>
      <c r="E387" s="8"/>
      <c r="F387" s="8"/>
      <c r="G387" s="8"/>
      <c r="N387" s="27">
        <f t="shared" si="226"/>
        <v>0</v>
      </c>
      <c r="R387" s="41">
        <f t="shared" si="227"/>
        <v>0</v>
      </c>
      <c r="U387" s="11">
        <f t="shared" si="228"/>
        <v>0</v>
      </c>
      <c r="V387" s="11">
        <f t="shared" si="229"/>
        <v>0</v>
      </c>
      <c r="W387" s="11">
        <f t="shared" si="230"/>
        <v>0</v>
      </c>
      <c r="X387" s="27">
        <f t="shared" si="231"/>
        <v>0</v>
      </c>
      <c r="AA387" s="29">
        <f t="shared" si="232"/>
        <v>0</v>
      </c>
      <c r="AB387" s="12" t="e">
        <f t="shared" si="222"/>
        <v>#DIV/0!</v>
      </c>
      <c r="AC387" s="42" t="e">
        <f t="shared" si="223"/>
        <v>#DIV/0!</v>
      </c>
      <c r="AE387" s="43">
        <f t="shared" si="224"/>
        <v>0</v>
      </c>
      <c r="AF387" s="43">
        <f t="shared" si="225"/>
        <v>0</v>
      </c>
    </row>
    <row r="388" spans="4:32" x14ac:dyDescent="0.25">
      <c r="D388" s="8"/>
      <c r="E388" s="8"/>
      <c r="F388" s="8"/>
      <c r="G388" s="8"/>
      <c r="N388" s="27">
        <f t="shared" si="226"/>
        <v>0</v>
      </c>
      <c r="R388" s="41">
        <f t="shared" si="227"/>
        <v>0</v>
      </c>
      <c r="U388" s="11">
        <f t="shared" si="228"/>
        <v>0</v>
      </c>
      <c r="V388" s="11">
        <f t="shared" si="229"/>
        <v>0</v>
      </c>
      <c r="W388" s="11">
        <f t="shared" si="230"/>
        <v>0</v>
      </c>
      <c r="X388" s="27">
        <f t="shared" si="231"/>
        <v>0</v>
      </c>
      <c r="AA388" s="29">
        <f t="shared" si="232"/>
        <v>0</v>
      </c>
      <c r="AB388" s="12" t="e">
        <f t="shared" si="222"/>
        <v>#DIV/0!</v>
      </c>
      <c r="AC388" s="42" t="e">
        <f t="shared" si="223"/>
        <v>#DIV/0!</v>
      </c>
      <c r="AE388" s="43">
        <f t="shared" si="224"/>
        <v>0</v>
      </c>
      <c r="AF388" s="43">
        <f t="shared" si="225"/>
        <v>0</v>
      </c>
    </row>
    <row r="389" spans="4:32" x14ac:dyDescent="0.25">
      <c r="D389" s="8"/>
      <c r="E389" s="8"/>
      <c r="F389" s="8"/>
      <c r="G389" s="8"/>
      <c r="N389" s="27">
        <f t="shared" si="226"/>
        <v>0</v>
      </c>
      <c r="R389" s="41">
        <f t="shared" si="227"/>
        <v>0</v>
      </c>
      <c r="U389" s="11">
        <f t="shared" si="228"/>
        <v>0</v>
      </c>
      <c r="V389" s="11">
        <f t="shared" si="229"/>
        <v>0</v>
      </c>
      <c r="W389" s="11">
        <f t="shared" si="230"/>
        <v>0</v>
      </c>
      <c r="X389" s="27">
        <f t="shared" si="231"/>
        <v>0</v>
      </c>
      <c r="AA389" s="29">
        <f t="shared" si="232"/>
        <v>0</v>
      </c>
      <c r="AB389" s="12" t="e">
        <f t="shared" si="222"/>
        <v>#DIV/0!</v>
      </c>
      <c r="AC389" s="42" t="e">
        <f t="shared" si="223"/>
        <v>#DIV/0!</v>
      </c>
      <c r="AE389" s="43">
        <f t="shared" si="224"/>
        <v>0</v>
      </c>
      <c r="AF389" s="43">
        <f t="shared" si="225"/>
        <v>0</v>
      </c>
    </row>
    <row r="390" spans="4:32" x14ac:dyDescent="0.25">
      <c r="D390" s="8"/>
      <c r="E390" s="8"/>
      <c r="F390" s="8"/>
      <c r="G390" s="8"/>
      <c r="N390" s="27">
        <f t="shared" si="226"/>
        <v>0</v>
      </c>
      <c r="R390" s="41">
        <f t="shared" si="227"/>
        <v>0</v>
      </c>
      <c r="U390" s="11">
        <f t="shared" si="228"/>
        <v>0</v>
      </c>
      <c r="V390" s="11">
        <f t="shared" si="229"/>
        <v>0</v>
      </c>
      <c r="W390" s="11">
        <f t="shared" si="230"/>
        <v>0</v>
      </c>
      <c r="X390" s="27">
        <f t="shared" si="231"/>
        <v>0</v>
      </c>
      <c r="AA390" s="29">
        <f t="shared" si="232"/>
        <v>0</v>
      </c>
      <c r="AB390" s="12" t="e">
        <f t="shared" si="222"/>
        <v>#DIV/0!</v>
      </c>
      <c r="AC390" s="42" t="e">
        <f t="shared" si="223"/>
        <v>#DIV/0!</v>
      </c>
      <c r="AE390" s="43">
        <f t="shared" si="224"/>
        <v>0</v>
      </c>
      <c r="AF390" s="43">
        <f t="shared" si="225"/>
        <v>0</v>
      </c>
    </row>
    <row r="391" spans="4:32" x14ac:dyDescent="0.25">
      <c r="D391" s="8"/>
      <c r="E391" s="8"/>
      <c r="F391" s="8"/>
      <c r="G391" s="8"/>
      <c r="N391" s="27">
        <f t="shared" si="226"/>
        <v>0</v>
      </c>
      <c r="R391" s="41">
        <f t="shared" si="227"/>
        <v>0</v>
      </c>
      <c r="U391" s="11">
        <f t="shared" si="228"/>
        <v>0</v>
      </c>
      <c r="V391" s="11">
        <f t="shared" si="229"/>
        <v>0</v>
      </c>
      <c r="W391" s="11">
        <f t="shared" si="230"/>
        <v>0</v>
      </c>
      <c r="X391" s="27">
        <f t="shared" si="231"/>
        <v>0</v>
      </c>
      <c r="AA391" s="29">
        <f t="shared" si="232"/>
        <v>0</v>
      </c>
      <c r="AB391" s="12" t="e">
        <f t="shared" si="222"/>
        <v>#DIV/0!</v>
      </c>
      <c r="AC391" s="42" t="e">
        <f t="shared" si="223"/>
        <v>#DIV/0!</v>
      </c>
      <c r="AE391" s="43">
        <f t="shared" si="224"/>
        <v>0</v>
      </c>
      <c r="AF391" s="43">
        <f t="shared" si="225"/>
        <v>0</v>
      </c>
    </row>
    <row r="392" spans="4:32" x14ac:dyDescent="0.25">
      <c r="D392" s="8"/>
      <c r="E392" s="8"/>
      <c r="F392" s="8"/>
      <c r="G392" s="8"/>
      <c r="N392" s="27">
        <f t="shared" si="226"/>
        <v>0</v>
      </c>
      <c r="R392" s="41">
        <f t="shared" si="227"/>
        <v>0</v>
      </c>
      <c r="U392" s="11">
        <f t="shared" si="228"/>
        <v>0</v>
      </c>
      <c r="V392" s="11">
        <f t="shared" si="229"/>
        <v>0</v>
      </c>
      <c r="W392" s="11">
        <f t="shared" si="230"/>
        <v>0</v>
      </c>
      <c r="X392" s="27">
        <f t="shared" si="231"/>
        <v>0</v>
      </c>
      <c r="AA392" s="29">
        <f t="shared" si="232"/>
        <v>0</v>
      </c>
      <c r="AB392" s="12" t="e">
        <f t="shared" si="222"/>
        <v>#DIV/0!</v>
      </c>
      <c r="AC392" s="42" t="e">
        <f t="shared" si="223"/>
        <v>#DIV/0!</v>
      </c>
      <c r="AE392" s="43">
        <f t="shared" si="224"/>
        <v>0</v>
      </c>
      <c r="AF392" s="43">
        <f t="shared" si="225"/>
        <v>0</v>
      </c>
    </row>
    <row r="393" spans="4:32" x14ac:dyDescent="0.25">
      <c r="D393" s="8"/>
      <c r="E393" s="8"/>
      <c r="F393" s="8"/>
      <c r="G393" s="8"/>
      <c r="N393" s="27">
        <f t="shared" si="226"/>
        <v>0</v>
      </c>
      <c r="R393" s="41">
        <f t="shared" si="227"/>
        <v>0</v>
      </c>
      <c r="U393" s="11">
        <f t="shared" si="228"/>
        <v>0</v>
      </c>
      <c r="V393" s="11">
        <f t="shared" si="229"/>
        <v>0</v>
      </c>
      <c r="W393" s="11">
        <f t="shared" si="230"/>
        <v>0</v>
      </c>
      <c r="X393" s="27">
        <f t="shared" si="231"/>
        <v>0</v>
      </c>
      <c r="AA393" s="29">
        <f t="shared" si="232"/>
        <v>0</v>
      </c>
      <c r="AB393" s="12" t="e">
        <f t="shared" si="222"/>
        <v>#DIV/0!</v>
      </c>
      <c r="AC393" s="42" t="e">
        <f t="shared" si="223"/>
        <v>#DIV/0!</v>
      </c>
      <c r="AE393" s="43">
        <f t="shared" si="224"/>
        <v>0</v>
      </c>
      <c r="AF393" s="43">
        <f t="shared" si="225"/>
        <v>0</v>
      </c>
    </row>
    <row r="394" spans="4:32" x14ac:dyDescent="0.25">
      <c r="D394" s="8"/>
      <c r="E394" s="8"/>
      <c r="F394" s="8"/>
      <c r="G394" s="8"/>
      <c r="N394" s="27">
        <f t="shared" si="226"/>
        <v>0</v>
      </c>
      <c r="R394" s="41">
        <f t="shared" si="227"/>
        <v>0</v>
      </c>
      <c r="U394" s="11">
        <f t="shared" si="228"/>
        <v>0</v>
      </c>
      <c r="V394" s="11">
        <f t="shared" si="229"/>
        <v>0</v>
      </c>
      <c r="W394" s="11">
        <f t="shared" si="230"/>
        <v>0</v>
      </c>
      <c r="X394" s="27">
        <f t="shared" si="231"/>
        <v>0</v>
      </c>
      <c r="AA394" s="29">
        <f t="shared" si="232"/>
        <v>0</v>
      </c>
      <c r="AB394" s="12" t="e">
        <f t="shared" ref="AB394:AB457" si="233">(V394-AA394)/D394</f>
        <v>#DIV/0!</v>
      </c>
      <c r="AC394" s="42" t="e">
        <f t="shared" si="223"/>
        <v>#DIV/0!</v>
      </c>
      <c r="AE394" s="43">
        <f t="shared" si="224"/>
        <v>0</v>
      </c>
      <c r="AF394" s="43">
        <f t="shared" si="225"/>
        <v>0</v>
      </c>
    </row>
    <row r="395" spans="4:32" x14ac:dyDescent="0.25">
      <c r="D395" s="8"/>
      <c r="E395" s="8"/>
      <c r="F395" s="8"/>
      <c r="G395" s="8"/>
      <c r="N395" s="27">
        <f t="shared" si="226"/>
        <v>0</v>
      </c>
      <c r="R395" s="41">
        <f t="shared" si="227"/>
        <v>0</v>
      </c>
      <c r="U395" s="11">
        <f t="shared" si="228"/>
        <v>0</v>
      </c>
      <c r="V395" s="11">
        <f t="shared" si="229"/>
        <v>0</v>
      </c>
      <c r="W395" s="11">
        <f t="shared" si="230"/>
        <v>0</v>
      </c>
      <c r="X395" s="27">
        <f t="shared" si="231"/>
        <v>0</v>
      </c>
      <c r="AA395" s="29">
        <f t="shared" si="232"/>
        <v>0</v>
      </c>
      <c r="AB395" s="12" t="e">
        <f t="shared" si="233"/>
        <v>#DIV/0!</v>
      </c>
      <c r="AC395" s="42" t="e">
        <f t="shared" si="223"/>
        <v>#DIV/0!</v>
      </c>
      <c r="AE395" s="43">
        <f t="shared" si="224"/>
        <v>0</v>
      </c>
      <c r="AF395" s="43">
        <f t="shared" si="225"/>
        <v>0</v>
      </c>
    </row>
    <row r="396" spans="4:32" x14ac:dyDescent="0.25">
      <c r="D396" s="8"/>
      <c r="E396" s="8"/>
      <c r="F396" s="8"/>
      <c r="G396" s="8"/>
      <c r="N396" s="27">
        <f t="shared" si="226"/>
        <v>0</v>
      </c>
      <c r="R396" s="41">
        <f t="shared" si="227"/>
        <v>0</v>
      </c>
      <c r="U396" s="11">
        <f t="shared" si="228"/>
        <v>0</v>
      </c>
      <c r="V396" s="11">
        <f t="shared" si="229"/>
        <v>0</v>
      </c>
      <c r="W396" s="11">
        <f t="shared" si="230"/>
        <v>0</v>
      </c>
      <c r="X396" s="27">
        <f t="shared" si="231"/>
        <v>0</v>
      </c>
      <c r="AA396" s="29">
        <f t="shared" si="232"/>
        <v>0</v>
      </c>
      <c r="AB396" s="12" t="e">
        <f t="shared" si="233"/>
        <v>#DIV/0!</v>
      </c>
      <c r="AC396" s="42" t="e">
        <f t="shared" si="223"/>
        <v>#DIV/0!</v>
      </c>
      <c r="AE396" s="43">
        <f t="shared" si="224"/>
        <v>0</v>
      </c>
      <c r="AF396" s="43">
        <f t="shared" si="225"/>
        <v>0</v>
      </c>
    </row>
    <row r="397" spans="4:32" x14ac:dyDescent="0.25">
      <c r="D397" s="8"/>
      <c r="E397" s="8"/>
      <c r="F397" s="8"/>
      <c r="G397" s="8"/>
      <c r="N397" s="27">
        <f t="shared" si="226"/>
        <v>0</v>
      </c>
      <c r="R397" s="41">
        <f t="shared" si="227"/>
        <v>0</v>
      </c>
      <c r="U397" s="11">
        <f t="shared" si="228"/>
        <v>0</v>
      </c>
      <c r="V397" s="11">
        <f t="shared" si="229"/>
        <v>0</v>
      </c>
      <c r="W397" s="11">
        <f t="shared" si="230"/>
        <v>0</v>
      </c>
      <c r="X397" s="27">
        <f t="shared" si="231"/>
        <v>0</v>
      </c>
      <c r="AA397" s="29">
        <f t="shared" si="232"/>
        <v>0</v>
      </c>
      <c r="AB397" s="12" t="e">
        <f t="shared" si="233"/>
        <v>#DIV/0!</v>
      </c>
      <c r="AC397" s="42" t="e">
        <f t="shared" si="223"/>
        <v>#DIV/0!</v>
      </c>
      <c r="AE397" s="43">
        <f t="shared" si="224"/>
        <v>0</v>
      </c>
      <c r="AF397" s="43">
        <f t="shared" si="225"/>
        <v>0</v>
      </c>
    </row>
    <row r="398" spans="4:32" x14ac:dyDescent="0.25">
      <c r="D398" s="8"/>
      <c r="E398" s="8"/>
      <c r="F398" s="8"/>
      <c r="G398" s="8"/>
      <c r="N398" s="27">
        <f t="shared" si="226"/>
        <v>0</v>
      </c>
      <c r="R398" s="41">
        <f t="shared" si="227"/>
        <v>0</v>
      </c>
      <c r="U398" s="11">
        <f t="shared" si="228"/>
        <v>0</v>
      </c>
      <c r="V398" s="11">
        <f t="shared" si="229"/>
        <v>0</v>
      </c>
      <c r="W398" s="11">
        <f t="shared" si="230"/>
        <v>0</v>
      </c>
      <c r="X398" s="27">
        <f t="shared" si="231"/>
        <v>0</v>
      </c>
      <c r="AA398" s="29">
        <f t="shared" si="232"/>
        <v>0</v>
      </c>
      <c r="AB398" s="12" t="e">
        <f t="shared" si="233"/>
        <v>#DIV/0!</v>
      </c>
      <c r="AC398" s="42" t="e">
        <f t="shared" si="223"/>
        <v>#DIV/0!</v>
      </c>
      <c r="AE398" s="43">
        <f t="shared" si="224"/>
        <v>0</v>
      </c>
      <c r="AF398" s="43">
        <f t="shared" si="225"/>
        <v>0</v>
      </c>
    </row>
    <row r="399" spans="4:32" x14ac:dyDescent="0.25">
      <c r="D399" s="8"/>
      <c r="E399" s="8"/>
      <c r="F399" s="8"/>
      <c r="G399" s="8"/>
      <c r="N399" s="27">
        <f t="shared" si="226"/>
        <v>0</v>
      </c>
      <c r="R399" s="41">
        <f t="shared" si="227"/>
        <v>0</v>
      </c>
      <c r="U399" s="11">
        <f t="shared" si="228"/>
        <v>0</v>
      </c>
      <c r="V399" s="11">
        <f t="shared" si="229"/>
        <v>0</v>
      </c>
      <c r="W399" s="11">
        <f t="shared" si="230"/>
        <v>0</v>
      </c>
      <c r="X399" s="27">
        <f t="shared" si="231"/>
        <v>0</v>
      </c>
      <c r="AA399" s="29">
        <f t="shared" si="232"/>
        <v>0</v>
      </c>
      <c r="AB399" s="12" t="e">
        <f t="shared" si="233"/>
        <v>#DIV/0!</v>
      </c>
      <c r="AC399" s="42" t="e">
        <f t="shared" si="223"/>
        <v>#DIV/0!</v>
      </c>
      <c r="AE399" s="43">
        <f t="shared" si="224"/>
        <v>0</v>
      </c>
      <c r="AF399" s="43">
        <f t="shared" si="225"/>
        <v>0</v>
      </c>
    </row>
    <row r="400" spans="4:32" x14ac:dyDescent="0.25">
      <c r="D400" s="8"/>
      <c r="E400" s="8"/>
      <c r="F400" s="8"/>
      <c r="G400" s="8"/>
      <c r="N400" s="27">
        <f t="shared" si="226"/>
        <v>0</v>
      </c>
      <c r="R400" s="41">
        <f t="shared" si="227"/>
        <v>0</v>
      </c>
      <c r="U400" s="11">
        <f t="shared" si="228"/>
        <v>0</v>
      </c>
      <c r="V400" s="11">
        <f t="shared" si="229"/>
        <v>0</v>
      </c>
      <c r="W400" s="11">
        <f t="shared" si="230"/>
        <v>0</v>
      </c>
      <c r="X400" s="27">
        <f t="shared" si="231"/>
        <v>0</v>
      </c>
      <c r="AA400" s="29">
        <f t="shared" si="232"/>
        <v>0</v>
      </c>
      <c r="AB400" s="12" t="e">
        <f t="shared" si="233"/>
        <v>#DIV/0!</v>
      </c>
      <c r="AC400" s="42" t="e">
        <f t="shared" si="223"/>
        <v>#DIV/0!</v>
      </c>
      <c r="AE400" s="43">
        <f t="shared" si="224"/>
        <v>0</v>
      </c>
      <c r="AF400" s="43">
        <f t="shared" si="225"/>
        <v>0</v>
      </c>
    </row>
    <row r="401" spans="4:32" x14ac:dyDescent="0.25">
      <c r="D401" s="8"/>
      <c r="E401" s="8"/>
      <c r="F401" s="8"/>
      <c r="G401" s="8"/>
      <c r="N401" s="27">
        <f t="shared" si="226"/>
        <v>0</v>
      </c>
      <c r="R401" s="41">
        <f t="shared" si="227"/>
        <v>0</v>
      </c>
      <c r="U401" s="11">
        <f t="shared" si="228"/>
        <v>0</v>
      </c>
      <c r="V401" s="11">
        <f t="shared" si="229"/>
        <v>0</v>
      </c>
      <c r="W401" s="11">
        <f t="shared" si="230"/>
        <v>0</v>
      </c>
      <c r="X401" s="27">
        <f t="shared" si="231"/>
        <v>0</v>
      </c>
      <c r="AA401" s="29">
        <f t="shared" si="232"/>
        <v>0</v>
      </c>
      <c r="AB401" s="12" t="e">
        <f t="shared" si="233"/>
        <v>#DIV/0!</v>
      </c>
      <c r="AC401" s="42" t="e">
        <f t="shared" si="223"/>
        <v>#DIV/0!</v>
      </c>
      <c r="AE401" s="43">
        <f t="shared" si="224"/>
        <v>0</v>
      </c>
      <c r="AF401" s="43">
        <f t="shared" si="225"/>
        <v>0</v>
      </c>
    </row>
    <row r="402" spans="4:32" x14ac:dyDescent="0.25">
      <c r="D402" s="8"/>
      <c r="E402" s="8"/>
      <c r="F402" s="8"/>
      <c r="G402" s="8"/>
      <c r="N402" s="27">
        <f t="shared" si="226"/>
        <v>0</v>
      </c>
      <c r="R402" s="41">
        <f t="shared" si="227"/>
        <v>0</v>
      </c>
      <c r="U402" s="11">
        <f t="shared" si="228"/>
        <v>0</v>
      </c>
      <c r="V402" s="11">
        <f t="shared" si="229"/>
        <v>0</v>
      </c>
      <c r="W402" s="11">
        <f t="shared" si="230"/>
        <v>0</v>
      </c>
      <c r="X402" s="27">
        <f t="shared" si="231"/>
        <v>0</v>
      </c>
      <c r="AA402" s="29">
        <f t="shared" si="232"/>
        <v>0</v>
      </c>
      <c r="AB402" s="12" t="e">
        <f t="shared" si="233"/>
        <v>#DIV/0!</v>
      </c>
      <c r="AC402" s="42" t="e">
        <f t="shared" si="223"/>
        <v>#DIV/0!</v>
      </c>
      <c r="AE402" s="43">
        <f t="shared" si="224"/>
        <v>0</v>
      </c>
      <c r="AF402" s="43">
        <f t="shared" si="225"/>
        <v>0</v>
      </c>
    </row>
    <row r="403" spans="4:32" x14ac:dyDescent="0.25">
      <c r="D403" s="8"/>
      <c r="E403" s="8"/>
      <c r="F403" s="8"/>
      <c r="G403" s="8"/>
      <c r="N403" s="27">
        <f t="shared" si="226"/>
        <v>0</v>
      </c>
      <c r="R403" s="41">
        <f t="shared" si="227"/>
        <v>0</v>
      </c>
      <c r="U403" s="11">
        <f t="shared" si="228"/>
        <v>0</v>
      </c>
      <c r="V403" s="11">
        <f t="shared" si="229"/>
        <v>0</v>
      </c>
      <c r="W403" s="11">
        <f t="shared" si="230"/>
        <v>0</v>
      </c>
      <c r="X403" s="27">
        <f t="shared" si="231"/>
        <v>0</v>
      </c>
      <c r="AA403" s="29">
        <f t="shared" si="232"/>
        <v>0</v>
      </c>
      <c r="AB403" s="12" t="e">
        <f t="shared" si="233"/>
        <v>#DIV/0!</v>
      </c>
      <c r="AC403" s="42" t="e">
        <f t="shared" si="223"/>
        <v>#DIV/0!</v>
      </c>
      <c r="AE403" s="43">
        <f t="shared" si="224"/>
        <v>0</v>
      </c>
      <c r="AF403" s="43">
        <f t="shared" si="225"/>
        <v>0</v>
      </c>
    </row>
    <row r="404" spans="4:32" x14ac:dyDescent="0.25">
      <c r="D404" s="8"/>
      <c r="E404" s="8"/>
      <c r="F404" s="8"/>
      <c r="G404" s="8"/>
      <c r="N404" s="27">
        <f t="shared" si="226"/>
        <v>0</v>
      </c>
      <c r="R404" s="41">
        <f t="shared" si="227"/>
        <v>0</v>
      </c>
      <c r="U404" s="11">
        <f t="shared" si="228"/>
        <v>0</v>
      </c>
      <c r="V404" s="11">
        <f t="shared" si="229"/>
        <v>0</v>
      </c>
      <c r="W404" s="11">
        <f t="shared" si="230"/>
        <v>0</v>
      </c>
      <c r="X404" s="27">
        <f t="shared" si="231"/>
        <v>0</v>
      </c>
      <c r="AA404" s="29">
        <f t="shared" si="232"/>
        <v>0</v>
      </c>
      <c r="AB404" s="12" t="e">
        <f t="shared" si="233"/>
        <v>#DIV/0!</v>
      </c>
      <c r="AC404" s="42" t="e">
        <f t="shared" si="223"/>
        <v>#DIV/0!</v>
      </c>
      <c r="AE404" s="43">
        <f t="shared" si="224"/>
        <v>0</v>
      </c>
      <c r="AF404" s="43">
        <f t="shared" si="225"/>
        <v>0</v>
      </c>
    </row>
    <row r="405" spans="4:32" x14ac:dyDescent="0.25">
      <c r="D405" s="8"/>
      <c r="E405" s="8"/>
      <c r="F405" s="8"/>
      <c r="G405" s="8"/>
      <c r="N405" s="27">
        <f t="shared" si="226"/>
        <v>0</v>
      </c>
      <c r="R405" s="41">
        <f t="shared" si="227"/>
        <v>0</v>
      </c>
      <c r="U405" s="11">
        <f t="shared" si="228"/>
        <v>0</v>
      </c>
      <c r="V405" s="11">
        <f t="shared" si="229"/>
        <v>0</v>
      </c>
      <c r="W405" s="11">
        <f t="shared" si="230"/>
        <v>0</v>
      </c>
      <c r="X405" s="27">
        <f t="shared" si="231"/>
        <v>0</v>
      </c>
      <c r="AA405" s="29">
        <f t="shared" si="232"/>
        <v>0</v>
      </c>
      <c r="AB405" s="12" t="e">
        <f t="shared" si="233"/>
        <v>#DIV/0!</v>
      </c>
      <c r="AC405" s="42" t="e">
        <f t="shared" si="223"/>
        <v>#DIV/0!</v>
      </c>
      <c r="AE405" s="43">
        <f t="shared" si="224"/>
        <v>0</v>
      </c>
      <c r="AF405" s="43">
        <f t="shared" si="225"/>
        <v>0</v>
      </c>
    </row>
    <row r="406" spans="4:32" x14ac:dyDescent="0.25">
      <c r="D406" s="8"/>
      <c r="E406" s="8"/>
      <c r="F406" s="8"/>
      <c r="G406" s="8"/>
      <c r="N406" s="27">
        <f t="shared" si="226"/>
        <v>0</v>
      </c>
      <c r="R406" s="41">
        <f t="shared" si="227"/>
        <v>0</v>
      </c>
      <c r="U406" s="11">
        <f t="shared" si="228"/>
        <v>0</v>
      </c>
      <c r="V406" s="11">
        <f t="shared" si="229"/>
        <v>0</v>
      </c>
      <c r="W406" s="11">
        <f t="shared" si="230"/>
        <v>0</v>
      </c>
      <c r="X406" s="27">
        <f t="shared" si="231"/>
        <v>0</v>
      </c>
      <c r="AA406" s="29">
        <f t="shared" si="232"/>
        <v>0</v>
      </c>
      <c r="AB406" s="12" t="e">
        <f t="shared" si="233"/>
        <v>#DIV/0!</v>
      </c>
      <c r="AC406" s="42" t="e">
        <f t="shared" si="223"/>
        <v>#DIV/0!</v>
      </c>
      <c r="AE406" s="43">
        <f t="shared" si="224"/>
        <v>0</v>
      </c>
      <c r="AF406" s="43">
        <f t="shared" si="225"/>
        <v>0</v>
      </c>
    </row>
    <row r="407" spans="4:32" x14ac:dyDescent="0.25">
      <c r="D407" s="8"/>
      <c r="E407" s="8"/>
      <c r="F407" s="8"/>
      <c r="G407" s="8"/>
      <c r="N407" s="27">
        <f t="shared" si="226"/>
        <v>0</v>
      </c>
      <c r="R407" s="41">
        <f t="shared" si="227"/>
        <v>0</v>
      </c>
      <c r="U407" s="11">
        <f t="shared" si="228"/>
        <v>0</v>
      </c>
      <c r="V407" s="11">
        <f t="shared" si="229"/>
        <v>0</v>
      </c>
      <c r="W407" s="11">
        <f t="shared" si="230"/>
        <v>0</v>
      </c>
      <c r="X407" s="27">
        <f t="shared" si="231"/>
        <v>0</v>
      </c>
      <c r="AA407" s="29">
        <f t="shared" si="232"/>
        <v>0</v>
      </c>
      <c r="AB407" s="12" t="e">
        <f t="shared" si="233"/>
        <v>#DIV/0!</v>
      </c>
      <c r="AC407" s="42" t="e">
        <f t="shared" si="223"/>
        <v>#DIV/0!</v>
      </c>
      <c r="AE407" s="43">
        <f t="shared" si="224"/>
        <v>0</v>
      </c>
      <c r="AF407" s="43">
        <f t="shared" si="225"/>
        <v>0</v>
      </c>
    </row>
    <row r="408" spans="4:32" x14ac:dyDescent="0.25">
      <c r="D408" s="8"/>
      <c r="E408" s="8"/>
      <c r="F408" s="8"/>
      <c r="G408" s="8"/>
      <c r="N408" s="27">
        <f t="shared" si="226"/>
        <v>0</v>
      </c>
      <c r="R408" s="41">
        <f t="shared" si="227"/>
        <v>0</v>
      </c>
      <c r="U408" s="11">
        <f t="shared" si="228"/>
        <v>0</v>
      </c>
      <c r="V408" s="11">
        <f t="shared" si="229"/>
        <v>0</v>
      </c>
      <c r="W408" s="11">
        <f t="shared" si="230"/>
        <v>0</v>
      </c>
      <c r="X408" s="27">
        <f t="shared" si="231"/>
        <v>0</v>
      </c>
      <c r="AA408" s="29">
        <f t="shared" si="232"/>
        <v>0</v>
      </c>
      <c r="AB408" s="12" t="e">
        <f t="shared" si="233"/>
        <v>#DIV/0!</v>
      </c>
      <c r="AC408" s="42" t="e">
        <f t="shared" si="223"/>
        <v>#DIV/0!</v>
      </c>
      <c r="AE408" s="43">
        <f t="shared" si="224"/>
        <v>0</v>
      </c>
      <c r="AF408" s="43">
        <f t="shared" si="225"/>
        <v>0</v>
      </c>
    </row>
    <row r="409" spans="4:32" x14ac:dyDescent="0.25">
      <c r="D409" s="8"/>
      <c r="E409" s="8"/>
      <c r="F409" s="8"/>
      <c r="G409" s="8"/>
      <c r="N409" s="27">
        <f t="shared" si="226"/>
        <v>0</v>
      </c>
      <c r="R409" s="41">
        <f t="shared" si="227"/>
        <v>0</v>
      </c>
      <c r="U409" s="11">
        <f t="shared" si="228"/>
        <v>0</v>
      </c>
      <c r="V409" s="11">
        <f t="shared" si="229"/>
        <v>0</v>
      </c>
      <c r="W409" s="11">
        <f t="shared" si="230"/>
        <v>0</v>
      </c>
      <c r="X409" s="27">
        <f t="shared" si="231"/>
        <v>0</v>
      </c>
      <c r="AA409" s="29">
        <f t="shared" si="232"/>
        <v>0</v>
      </c>
      <c r="AB409" s="12" t="e">
        <f t="shared" si="233"/>
        <v>#DIV/0!</v>
      </c>
      <c r="AC409" s="42" t="e">
        <f t="shared" si="223"/>
        <v>#DIV/0!</v>
      </c>
      <c r="AE409" s="43">
        <f t="shared" si="224"/>
        <v>0</v>
      </c>
      <c r="AF409" s="43">
        <f t="shared" si="225"/>
        <v>0</v>
      </c>
    </row>
    <row r="410" spans="4:32" x14ac:dyDescent="0.25">
      <c r="D410" s="8"/>
      <c r="E410" s="8"/>
      <c r="F410" s="8"/>
      <c r="G410" s="8"/>
      <c r="N410" s="27">
        <f t="shared" si="226"/>
        <v>0</v>
      </c>
      <c r="R410" s="41">
        <f t="shared" si="227"/>
        <v>0</v>
      </c>
      <c r="U410" s="11">
        <f t="shared" si="228"/>
        <v>0</v>
      </c>
      <c r="V410" s="11">
        <f t="shared" si="229"/>
        <v>0</v>
      </c>
      <c r="W410" s="11">
        <f t="shared" si="230"/>
        <v>0</v>
      </c>
      <c r="X410" s="27">
        <f t="shared" si="231"/>
        <v>0</v>
      </c>
      <c r="AA410" s="29">
        <f t="shared" si="232"/>
        <v>0</v>
      </c>
      <c r="AB410" s="12" t="e">
        <f t="shared" si="233"/>
        <v>#DIV/0!</v>
      </c>
      <c r="AC410" s="42" t="e">
        <f t="shared" si="223"/>
        <v>#DIV/0!</v>
      </c>
      <c r="AE410" s="43">
        <f t="shared" si="224"/>
        <v>0</v>
      </c>
      <c r="AF410" s="43">
        <f t="shared" si="225"/>
        <v>0</v>
      </c>
    </row>
    <row r="411" spans="4:32" x14ac:dyDescent="0.25">
      <c r="D411" s="8"/>
      <c r="E411" s="8"/>
      <c r="F411" s="8"/>
      <c r="G411" s="8"/>
      <c r="N411" s="27">
        <f t="shared" si="226"/>
        <v>0</v>
      </c>
      <c r="R411" s="41">
        <f t="shared" si="227"/>
        <v>0</v>
      </c>
      <c r="U411" s="11">
        <f t="shared" si="228"/>
        <v>0</v>
      </c>
      <c r="V411" s="11">
        <f t="shared" si="229"/>
        <v>0</v>
      </c>
      <c r="W411" s="11">
        <f t="shared" si="230"/>
        <v>0</v>
      </c>
      <c r="X411" s="27">
        <f t="shared" si="231"/>
        <v>0</v>
      </c>
      <c r="AA411" s="29">
        <f t="shared" si="232"/>
        <v>0</v>
      </c>
      <c r="AB411" s="12" t="e">
        <f t="shared" si="233"/>
        <v>#DIV/0!</v>
      </c>
      <c r="AC411" s="42" t="e">
        <f t="shared" ref="AC411:AC474" si="234">(X411-AA411)/E411</f>
        <v>#DIV/0!</v>
      </c>
      <c r="AE411" s="43">
        <f t="shared" ref="AE411:AE474" si="235">AA411/12</f>
        <v>0</v>
      </c>
      <c r="AF411" s="43">
        <f t="shared" ref="AF411:AF474" si="236">W411-AD411-AE411</f>
        <v>0</v>
      </c>
    </row>
    <row r="412" spans="4:32" x14ac:dyDescent="0.25">
      <c r="D412" s="8"/>
      <c r="E412" s="8"/>
      <c r="F412" s="8"/>
      <c r="G412" s="8"/>
      <c r="N412" s="27">
        <f t="shared" ref="N412:N475" si="237">M412*12</f>
        <v>0</v>
      </c>
      <c r="R412" s="41">
        <f t="shared" ref="R412:R475" si="238">Q412*12</f>
        <v>0</v>
      </c>
      <c r="U412" s="11">
        <f t="shared" ref="U412:U475" si="239">T412*12</f>
        <v>0</v>
      </c>
      <c r="V412" s="11">
        <f t="shared" ref="V412:V475" si="240">N412+R412+U412</f>
        <v>0</v>
      </c>
      <c r="W412" s="11">
        <f t="shared" ref="W412:W475" si="241">V412/12</f>
        <v>0</v>
      </c>
      <c r="X412" s="27">
        <f t="shared" ref="X412:X475" si="242">W412*12</f>
        <v>0</v>
      </c>
      <c r="AA412" s="29">
        <f t="shared" ref="AA412:AA475" si="243">Y412+Z412</f>
        <v>0</v>
      </c>
      <c r="AB412" s="12" t="e">
        <f t="shared" si="233"/>
        <v>#DIV/0!</v>
      </c>
      <c r="AC412" s="42" t="e">
        <f t="shared" si="234"/>
        <v>#DIV/0!</v>
      </c>
      <c r="AE412" s="43">
        <f t="shared" si="235"/>
        <v>0</v>
      </c>
      <c r="AF412" s="43">
        <f t="shared" si="236"/>
        <v>0</v>
      </c>
    </row>
    <row r="413" spans="4:32" x14ac:dyDescent="0.25">
      <c r="D413" s="8"/>
      <c r="E413" s="8"/>
      <c r="F413" s="8"/>
      <c r="G413" s="8"/>
      <c r="N413" s="27">
        <f t="shared" si="237"/>
        <v>0</v>
      </c>
      <c r="R413" s="41">
        <f t="shared" si="238"/>
        <v>0</v>
      </c>
      <c r="U413" s="11">
        <f t="shared" si="239"/>
        <v>0</v>
      </c>
      <c r="V413" s="11">
        <f t="shared" si="240"/>
        <v>0</v>
      </c>
      <c r="W413" s="11">
        <f t="shared" si="241"/>
        <v>0</v>
      </c>
      <c r="X413" s="27">
        <f t="shared" si="242"/>
        <v>0</v>
      </c>
      <c r="AA413" s="29">
        <f t="shared" si="243"/>
        <v>0</v>
      </c>
      <c r="AB413" s="12" t="e">
        <f t="shared" si="233"/>
        <v>#DIV/0!</v>
      </c>
      <c r="AC413" s="42" t="e">
        <f t="shared" si="234"/>
        <v>#DIV/0!</v>
      </c>
      <c r="AE413" s="43">
        <f t="shared" si="235"/>
        <v>0</v>
      </c>
      <c r="AF413" s="43">
        <f t="shared" si="236"/>
        <v>0</v>
      </c>
    </row>
    <row r="414" spans="4:32" x14ac:dyDescent="0.25">
      <c r="D414" s="8"/>
      <c r="E414" s="8"/>
      <c r="F414" s="8"/>
      <c r="G414" s="8"/>
      <c r="N414" s="27">
        <f t="shared" si="237"/>
        <v>0</v>
      </c>
      <c r="R414" s="41">
        <f t="shared" si="238"/>
        <v>0</v>
      </c>
      <c r="U414" s="11">
        <f t="shared" si="239"/>
        <v>0</v>
      </c>
      <c r="V414" s="11">
        <f t="shared" si="240"/>
        <v>0</v>
      </c>
      <c r="W414" s="11">
        <f t="shared" si="241"/>
        <v>0</v>
      </c>
      <c r="X414" s="27">
        <f t="shared" si="242"/>
        <v>0</v>
      </c>
      <c r="AA414" s="29">
        <f t="shared" si="243"/>
        <v>0</v>
      </c>
      <c r="AB414" s="12" t="e">
        <f t="shared" si="233"/>
        <v>#DIV/0!</v>
      </c>
      <c r="AC414" s="42" t="e">
        <f t="shared" si="234"/>
        <v>#DIV/0!</v>
      </c>
      <c r="AE414" s="43">
        <f t="shared" si="235"/>
        <v>0</v>
      </c>
      <c r="AF414" s="43">
        <f t="shared" si="236"/>
        <v>0</v>
      </c>
    </row>
    <row r="415" spans="4:32" x14ac:dyDescent="0.25">
      <c r="D415" s="8"/>
      <c r="E415" s="8"/>
      <c r="F415" s="8"/>
      <c r="G415" s="8"/>
      <c r="N415" s="27">
        <f t="shared" si="237"/>
        <v>0</v>
      </c>
      <c r="R415" s="41">
        <f t="shared" si="238"/>
        <v>0</v>
      </c>
      <c r="U415" s="11">
        <f t="shared" si="239"/>
        <v>0</v>
      </c>
      <c r="V415" s="11">
        <f t="shared" si="240"/>
        <v>0</v>
      </c>
      <c r="W415" s="11">
        <f t="shared" si="241"/>
        <v>0</v>
      </c>
      <c r="X415" s="27">
        <f t="shared" si="242"/>
        <v>0</v>
      </c>
      <c r="AA415" s="29">
        <f t="shared" si="243"/>
        <v>0</v>
      </c>
      <c r="AB415" s="12" t="e">
        <f t="shared" si="233"/>
        <v>#DIV/0!</v>
      </c>
      <c r="AC415" s="42" t="e">
        <f t="shared" si="234"/>
        <v>#DIV/0!</v>
      </c>
      <c r="AE415" s="43">
        <f t="shared" si="235"/>
        <v>0</v>
      </c>
      <c r="AF415" s="43">
        <f t="shared" si="236"/>
        <v>0</v>
      </c>
    </row>
    <row r="416" spans="4:32" x14ac:dyDescent="0.25">
      <c r="D416" s="8"/>
      <c r="E416" s="8"/>
      <c r="F416" s="8"/>
      <c r="G416" s="8"/>
      <c r="N416" s="27">
        <f t="shared" si="237"/>
        <v>0</v>
      </c>
      <c r="R416" s="41">
        <f t="shared" si="238"/>
        <v>0</v>
      </c>
      <c r="U416" s="11">
        <f t="shared" si="239"/>
        <v>0</v>
      </c>
      <c r="V416" s="11">
        <f t="shared" si="240"/>
        <v>0</v>
      </c>
      <c r="W416" s="11">
        <f t="shared" si="241"/>
        <v>0</v>
      </c>
      <c r="X416" s="27">
        <f t="shared" si="242"/>
        <v>0</v>
      </c>
      <c r="AA416" s="29">
        <f t="shared" si="243"/>
        <v>0</v>
      </c>
      <c r="AB416" s="12" t="e">
        <f t="shared" si="233"/>
        <v>#DIV/0!</v>
      </c>
      <c r="AC416" s="42" t="e">
        <f t="shared" si="234"/>
        <v>#DIV/0!</v>
      </c>
      <c r="AE416" s="43">
        <f t="shared" si="235"/>
        <v>0</v>
      </c>
      <c r="AF416" s="43">
        <f t="shared" si="236"/>
        <v>0</v>
      </c>
    </row>
    <row r="417" spans="4:32" x14ac:dyDescent="0.25">
      <c r="D417" s="8"/>
      <c r="E417" s="8"/>
      <c r="F417" s="8"/>
      <c r="G417" s="8"/>
      <c r="N417" s="27">
        <f t="shared" si="237"/>
        <v>0</v>
      </c>
      <c r="R417" s="41">
        <f t="shared" si="238"/>
        <v>0</v>
      </c>
      <c r="U417" s="11">
        <f t="shared" si="239"/>
        <v>0</v>
      </c>
      <c r="V417" s="11">
        <f t="shared" si="240"/>
        <v>0</v>
      </c>
      <c r="W417" s="11">
        <f t="shared" si="241"/>
        <v>0</v>
      </c>
      <c r="X417" s="27">
        <f t="shared" si="242"/>
        <v>0</v>
      </c>
      <c r="AA417" s="29">
        <f t="shared" si="243"/>
        <v>0</v>
      </c>
      <c r="AB417" s="12" t="e">
        <f t="shared" si="233"/>
        <v>#DIV/0!</v>
      </c>
      <c r="AC417" s="42" t="e">
        <f t="shared" si="234"/>
        <v>#DIV/0!</v>
      </c>
      <c r="AE417" s="43">
        <f t="shared" si="235"/>
        <v>0</v>
      </c>
      <c r="AF417" s="43">
        <f t="shared" si="236"/>
        <v>0</v>
      </c>
    </row>
    <row r="418" spans="4:32" x14ac:dyDescent="0.25">
      <c r="D418" s="8"/>
      <c r="E418" s="8"/>
      <c r="F418" s="8"/>
      <c r="G418" s="8"/>
      <c r="N418" s="27">
        <f t="shared" si="237"/>
        <v>0</v>
      </c>
      <c r="R418" s="41">
        <f t="shared" si="238"/>
        <v>0</v>
      </c>
      <c r="U418" s="11">
        <f t="shared" si="239"/>
        <v>0</v>
      </c>
      <c r="V418" s="11">
        <f t="shared" si="240"/>
        <v>0</v>
      </c>
      <c r="W418" s="11">
        <f t="shared" si="241"/>
        <v>0</v>
      </c>
      <c r="X418" s="27">
        <f t="shared" si="242"/>
        <v>0</v>
      </c>
      <c r="AA418" s="29">
        <f t="shared" si="243"/>
        <v>0</v>
      </c>
      <c r="AB418" s="12" t="e">
        <f t="shared" si="233"/>
        <v>#DIV/0!</v>
      </c>
      <c r="AC418" s="42" t="e">
        <f t="shared" si="234"/>
        <v>#DIV/0!</v>
      </c>
      <c r="AE418" s="43">
        <f t="shared" si="235"/>
        <v>0</v>
      </c>
      <c r="AF418" s="43">
        <f t="shared" si="236"/>
        <v>0</v>
      </c>
    </row>
    <row r="419" spans="4:32" x14ac:dyDescent="0.25">
      <c r="D419" s="8"/>
      <c r="E419" s="8"/>
      <c r="F419" s="8"/>
      <c r="G419" s="8"/>
      <c r="N419" s="27">
        <f t="shared" si="237"/>
        <v>0</v>
      </c>
      <c r="R419" s="41">
        <f t="shared" si="238"/>
        <v>0</v>
      </c>
      <c r="U419" s="11">
        <f t="shared" si="239"/>
        <v>0</v>
      </c>
      <c r="V419" s="11">
        <f t="shared" si="240"/>
        <v>0</v>
      </c>
      <c r="W419" s="11">
        <f t="shared" si="241"/>
        <v>0</v>
      </c>
      <c r="X419" s="27">
        <f t="shared" si="242"/>
        <v>0</v>
      </c>
      <c r="AA419" s="29">
        <f t="shared" si="243"/>
        <v>0</v>
      </c>
      <c r="AB419" s="12" t="e">
        <f t="shared" si="233"/>
        <v>#DIV/0!</v>
      </c>
      <c r="AC419" s="42" t="e">
        <f t="shared" si="234"/>
        <v>#DIV/0!</v>
      </c>
      <c r="AE419" s="43">
        <f t="shared" si="235"/>
        <v>0</v>
      </c>
      <c r="AF419" s="43">
        <f t="shared" si="236"/>
        <v>0</v>
      </c>
    </row>
    <row r="420" spans="4:32" x14ac:dyDescent="0.25">
      <c r="D420" s="8"/>
      <c r="E420" s="8"/>
      <c r="F420" s="8"/>
      <c r="G420" s="8"/>
      <c r="N420" s="27">
        <f t="shared" si="237"/>
        <v>0</v>
      </c>
      <c r="R420" s="41">
        <f t="shared" si="238"/>
        <v>0</v>
      </c>
      <c r="U420" s="11">
        <f t="shared" si="239"/>
        <v>0</v>
      </c>
      <c r="V420" s="11">
        <f t="shared" si="240"/>
        <v>0</v>
      </c>
      <c r="W420" s="11">
        <f t="shared" si="241"/>
        <v>0</v>
      </c>
      <c r="X420" s="27">
        <f t="shared" si="242"/>
        <v>0</v>
      </c>
      <c r="AA420" s="29">
        <f t="shared" si="243"/>
        <v>0</v>
      </c>
      <c r="AB420" s="12" t="e">
        <f t="shared" si="233"/>
        <v>#DIV/0!</v>
      </c>
      <c r="AC420" s="42" t="e">
        <f t="shared" si="234"/>
        <v>#DIV/0!</v>
      </c>
      <c r="AE420" s="43">
        <f t="shared" si="235"/>
        <v>0</v>
      </c>
      <c r="AF420" s="43">
        <f t="shared" si="236"/>
        <v>0</v>
      </c>
    </row>
    <row r="421" spans="4:32" x14ac:dyDescent="0.25">
      <c r="D421" s="8"/>
      <c r="E421" s="8"/>
      <c r="F421" s="8"/>
      <c r="G421" s="8"/>
      <c r="N421" s="27">
        <f t="shared" si="237"/>
        <v>0</v>
      </c>
      <c r="R421" s="41">
        <f t="shared" si="238"/>
        <v>0</v>
      </c>
      <c r="U421" s="11">
        <f t="shared" si="239"/>
        <v>0</v>
      </c>
      <c r="V421" s="11">
        <f t="shared" si="240"/>
        <v>0</v>
      </c>
      <c r="W421" s="11">
        <f t="shared" si="241"/>
        <v>0</v>
      </c>
      <c r="X421" s="27">
        <f t="shared" si="242"/>
        <v>0</v>
      </c>
      <c r="AA421" s="29">
        <f t="shared" si="243"/>
        <v>0</v>
      </c>
      <c r="AB421" s="12" t="e">
        <f t="shared" si="233"/>
        <v>#DIV/0!</v>
      </c>
      <c r="AC421" s="42" t="e">
        <f t="shared" si="234"/>
        <v>#DIV/0!</v>
      </c>
      <c r="AE421" s="43">
        <f t="shared" si="235"/>
        <v>0</v>
      </c>
      <c r="AF421" s="43">
        <f t="shared" si="236"/>
        <v>0</v>
      </c>
    </row>
    <row r="422" spans="4:32" x14ac:dyDescent="0.25">
      <c r="D422" s="8"/>
      <c r="E422" s="8"/>
      <c r="F422" s="8"/>
      <c r="G422" s="8"/>
      <c r="N422" s="27">
        <f t="shared" si="237"/>
        <v>0</v>
      </c>
      <c r="R422" s="41">
        <f t="shared" si="238"/>
        <v>0</v>
      </c>
      <c r="U422" s="11">
        <f t="shared" si="239"/>
        <v>0</v>
      </c>
      <c r="V422" s="11">
        <f t="shared" si="240"/>
        <v>0</v>
      </c>
      <c r="W422" s="11">
        <f t="shared" si="241"/>
        <v>0</v>
      </c>
      <c r="X422" s="27">
        <f t="shared" si="242"/>
        <v>0</v>
      </c>
      <c r="AA422" s="29">
        <f t="shared" si="243"/>
        <v>0</v>
      </c>
      <c r="AB422" s="12" t="e">
        <f t="shared" si="233"/>
        <v>#DIV/0!</v>
      </c>
      <c r="AC422" s="42" t="e">
        <f t="shared" si="234"/>
        <v>#DIV/0!</v>
      </c>
      <c r="AE422" s="43">
        <f t="shared" si="235"/>
        <v>0</v>
      </c>
      <c r="AF422" s="43">
        <f t="shared" si="236"/>
        <v>0</v>
      </c>
    </row>
    <row r="423" spans="4:32" x14ac:dyDescent="0.25">
      <c r="D423" s="8"/>
      <c r="E423" s="8"/>
      <c r="F423" s="8"/>
      <c r="G423" s="8"/>
      <c r="N423" s="27">
        <f t="shared" si="237"/>
        <v>0</v>
      </c>
      <c r="R423" s="41">
        <f t="shared" si="238"/>
        <v>0</v>
      </c>
      <c r="U423" s="11">
        <f t="shared" si="239"/>
        <v>0</v>
      </c>
      <c r="V423" s="11">
        <f t="shared" si="240"/>
        <v>0</v>
      </c>
      <c r="W423" s="11">
        <f t="shared" si="241"/>
        <v>0</v>
      </c>
      <c r="X423" s="27">
        <f t="shared" si="242"/>
        <v>0</v>
      </c>
      <c r="AA423" s="29">
        <f t="shared" si="243"/>
        <v>0</v>
      </c>
      <c r="AB423" s="12" t="e">
        <f t="shared" si="233"/>
        <v>#DIV/0!</v>
      </c>
      <c r="AC423" s="42" t="e">
        <f t="shared" si="234"/>
        <v>#DIV/0!</v>
      </c>
      <c r="AE423" s="43">
        <f t="shared" si="235"/>
        <v>0</v>
      </c>
      <c r="AF423" s="43">
        <f t="shared" si="236"/>
        <v>0</v>
      </c>
    </row>
    <row r="424" spans="4:32" x14ac:dyDescent="0.25">
      <c r="D424" s="8"/>
      <c r="E424" s="8"/>
      <c r="F424" s="8"/>
      <c r="G424" s="8"/>
      <c r="N424" s="27">
        <f t="shared" si="237"/>
        <v>0</v>
      </c>
      <c r="R424" s="41">
        <f t="shared" si="238"/>
        <v>0</v>
      </c>
      <c r="U424" s="11">
        <f t="shared" si="239"/>
        <v>0</v>
      </c>
      <c r="V424" s="11">
        <f t="shared" si="240"/>
        <v>0</v>
      </c>
      <c r="W424" s="11">
        <f t="shared" si="241"/>
        <v>0</v>
      </c>
      <c r="X424" s="27">
        <f t="shared" si="242"/>
        <v>0</v>
      </c>
      <c r="AA424" s="29">
        <f t="shared" si="243"/>
        <v>0</v>
      </c>
      <c r="AB424" s="12" t="e">
        <f t="shared" si="233"/>
        <v>#DIV/0!</v>
      </c>
      <c r="AC424" s="42" t="e">
        <f t="shared" si="234"/>
        <v>#DIV/0!</v>
      </c>
      <c r="AE424" s="43">
        <f t="shared" si="235"/>
        <v>0</v>
      </c>
      <c r="AF424" s="43">
        <f t="shared" si="236"/>
        <v>0</v>
      </c>
    </row>
    <row r="425" spans="4:32" x14ac:dyDescent="0.25">
      <c r="D425" s="8"/>
      <c r="E425" s="8"/>
      <c r="F425" s="8"/>
      <c r="G425" s="8"/>
      <c r="N425" s="27">
        <f t="shared" si="237"/>
        <v>0</v>
      </c>
      <c r="R425" s="41">
        <f t="shared" si="238"/>
        <v>0</v>
      </c>
      <c r="U425" s="11">
        <f t="shared" si="239"/>
        <v>0</v>
      </c>
      <c r="V425" s="11">
        <f t="shared" si="240"/>
        <v>0</v>
      </c>
      <c r="W425" s="11">
        <f t="shared" si="241"/>
        <v>0</v>
      </c>
      <c r="X425" s="27">
        <f t="shared" si="242"/>
        <v>0</v>
      </c>
      <c r="AA425" s="29">
        <f t="shared" si="243"/>
        <v>0</v>
      </c>
      <c r="AB425" s="12" t="e">
        <f t="shared" si="233"/>
        <v>#DIV/0!</v>
      </c>
      <c r="AC425" s="42" t="e">
        <f t="shared" si="234"/>
        <v>#DIV/0!</v>
      </c>
      <c r="AE425" s="43">
        <f t="shared" si="235"/>
        <v>0</v>
      </c>
      <c r="AF425" s="43">
        <f t="shared" si="236"/>
        <v>0</v>
      </c>
    </row>
    <row r="426" spans="4:32" x14ac:dyDescent="0.25">
      <c r="D426" s="8"/>
      <c r="E426" s="8"/>
      <c r="F426" s="8"/>
      <c r="G426" s="8"/>
      <c r="N426" s="27">
        <f t="shared" si="237"/>
        <v>0</v>
      </c>
      <c r="R426" s="41">
        <f t="shared" si="238"/>
        <v>0</v>
      </c>
      <c r="U426" s="11">
        <f t="shared" si="239"/>
        <v>0</v>
      </c>
      <c r="V426" s="11">
        <f t="shared" si="240"/>
        <v>0</v>
      </c>
      <c r="W426" s="11">
        <f t="shared" si="241"/>
        <v>0</v>
      </c>
      <c r="X426" s="27">
        <f t="shared" si="242"/>
        <v>0</v>
      </c>
      <c r="AA426" s="29">
        <f t="shared" si="243"/>
        <v>0</v>
      </c>
      <c r="AB426" s="12" t="e">
        <f t="shared" si="233"/>
        <v>#DIV/0!</v>
      </c>
      <c r="AC426" s="42" t="e">
        <f t="shared" si="234"/>
        <v>#DIV/0!</v>
      </c>
      <c r="AE426" s="43">
        <f t="shared" si="235"/>
        <v>0</v>
      </c>
      <c r="AF426" s="43">
        <f t="shared" si="236"/>
        <v>0</v>
      </c>
    </row>
    <row r="427" spans="4:32" x14ac:dyDescent="0.25">
      <c r="D427" s="8"/>
      <c r="E427" s="8"/>
      <c r="F427" s="8"/>
      <c r="G427" s="8"/>
      <c r="N427" s="27">
        <f t="shared" si="237"/>
        <v>0</v>
      </c>
      <c r="R427" s="41">
        <f t="shared" si="238"/>
        <v>0</v>
      </c>
      <c r="U427" s="11">
        <f t="shared" si="239"/>
        <v>0</v>
      </c>
      <c r="V427" s="11">
        <f t="shared" si="240"/>
        <v>0</v>
      </c>
      <c r="W427" s="11">
        <f t="shared" si="241"/>
        <v>0</v>
      </c>
      <c r="X427" s="27">
        <f t="shared" si="242"/>
        <v>0</v>
      </c>
      <c r="AA427" s="29">
        <f t="shared" si="243"/>
        <v>0</v>
      </c>
      <c r="AB427" s="12" t="e">
        <f t="shared" si="233"/>
        <v>#DIV/0!</v>
      </c>
      <c r="AC427" s="42" t="e">
        <f t="shared" si="234"/>
        <v>#DIV/0!</v>
      </c>
      <c r="AE427" s="43">
        <f t="shared" si="235"/>
        <v>0</v>
      </c>
      <c r="AF427" s="43">
        <f t="shared" si="236"/>
        <v>0</v>
      </c>
    </row>
    <row r="428" spans="4:32" x14ac:dyDescent="0.25">
      <c r="D428" s="8"/>
      <c r="E428" s="8"/>
      <c r="F428" s="8"/>
      <c r="G428" s="8"/>
      <c r="N428" s="27">
        <f t="shared" si="237"/>
        <v>0</v>
      </c>
      <c r="R428" s="41">
        <f t="shared" si="238"/>
        <v>0</v>
      </c>
      <c r="U428" s="11">
        <f t="shared" si="239"/>
        <v>0</v>
      </c>
      <c r="V428" s="11">
        <f t="shared" si="240"/>
        <v>0</v>
      </c>
      <c r="W428" s="11">
        <f t="shared" si="241"/>
        <v>0</v>
      </c>
      <c r="X428" s="27">
        <f t="shared" si="242"/>
        <v>0</v>
      </c>
      <c r="AA428" s="29">
        <f t="shared" si="243"/>
        <v>0</v>
      </c>
      <c r="AB428" s="12" t="e">
        <f t="shared" si="233"/>
        <v>#DIV/0!</v>
      </c>
      <c r="AC428" s="42" t="e">
        <f t="shared" si="234"/>
        <v>#DIV/0!</v>
      </c>
      <c r="AE428" s="43">
        <f t="shared" si="235"/>
        <v>0</v>
      </c>
      <c r="AF428" s="43">
        <f t="shared" si="236"/>
        <v>0</v>
      </c>
    </row>
    <row r="429" spans="4:32" x14ac:dyDescent="0.25">
      <c r="D429" s="8"/>
      <c r="E429" s="8"/>
      <c r="F429" s="8"/>
      <c r="G429" s="8"/>
      <c r="N429" s="27">
        <f t="shared" si="237"/>
        <v>0</v>
      </c>
      <c r="R429" s="41">
        <f t="shared" si="238"/>
        <v>0</v>
      </c>
      <c r="U429" s="11">
        <f t="shared" si="239"/>
        <v>0</v>
      </c>
      <c r="V429" s="11">
        <f t="shared" si="240"/>
        <v>0</v>
      </c>
      <c r="W429" s="11">
        <f t="shared" si="241"/>
        <v>0</v>
      </c>
      <c r="X429" s="27">
        <f t="shared" si="242"/>
        <v>0</v>
      </c>
      <c r="AA429" s="29">
        <f t="shared" si="243"/>
        <v>0</v>
      </c>
      <c r="AB429" s="12" t="e">
        <f t="shared" si="233"/>
        <v>#DIV/0!</v>
      </c>
      <c r="AC429" s="42" t="e">
        <f t="shared" si="234"/>
        <v>#DIV/0!</v>
      </c>
      <c r="AE429" s="43">
        <f t="shared" si="235"/>
        <v>0</v>
      </c>
      <c r="AF429" s="43">
        <f t="shared" si="236"/>
        <v>0</v>
      </c>
    </row>
    <row r="430" spans="4:32" x14ac:dyDescent="0.25">
      <c r="D430" s="8"/>
      <c r="E430" s="8"/>
      <c r="F430" s="8"/>
      <c r="G430" s="8"/>
      <c r="N430" s="27">
        <f t="shared" si="237"/>
        <v>0</v>
      </c>
      <c r="R430" s="41">
        <f t="shared" si="238"/>
        <v>0</v>
      </c>
      <c r="U430" s="11">
        <f t="shared" si="239"/>
        <v>0</v>
      </c>
      <c r="V430" s="11">
        <f t="shared" si="240"/>
        <v>0</v>
      </c>
      <c r="W430" s="11">
        <f t="shared" si="241"/>
        <v>0</v>
      </c>
      <c r="X430" s="27">
        <f t="shared" si="242"/>
        <v>0</v>
      </c>
      <c r="AA430" s="29">
        <f t="shared" si="243"/>
        <v>0</v>
      </c>
      <c r="AB430" s="12" t="e">
        <f t="shared" si="233"/>
        <v>#DIV/0!</v>
      </c>
      <c r="AC430" s="42" t="e">
        <f t="shared" si="234"/>
        <v>#DIV/0!</v>
      </c>
      <c r="AE430" s="43">
        <f t="shared" si="235"/>
        <v>0</v>
      </c>
      <c r="AF430" s="43">
        <f t="shared" si="236"/>
        <v>0</v>
      </c>
    </row>
    <row r="431" spans="4:32" x14ac:dyDescent="0.25">
      <c r="D431" s="8"/>
      <c r="E431" s="8"/>
      <c r="F431" s="8"/>
      <c r="G431" s="8"/>
      <c r="N431" s="27">
        <f t="shared" si="237"/>
        <v>0</v>
      </c>
      <c r="R431" s="41">
        <f t="shared" si="238"/>
        <v>0</v>
      </c>
      <c r="U431" s="11">
        <f t="shared" si="239"/>
        <v>0</v>
      </c>
      <c r="V431" s="11">
        <f t="shared" si="240"/>
        <v>0</v>
      </c>
      <c r="W431" s="11">
        <f t="shared" si="241"/>
        <v>0</v>
      </c>
      <c r="X431" s="27">
        <f t="shared" si="242"/>
        <v>0</v>
      </c>
      <c r="AA431" s="29">
        <f t="shared" si="243"/>
        <v>0</v>
      </c>
      <c r="AB431" s="12" t="e">
        <f t="shared" si="233"/>
        <v>#DIV/0!</v>
      </c>
      <c r="AC431" s="42" t="e">
        <f t="shared" si="234"/>
        <v>#DIV/0!</v>
      </c>
      <c r="AE431" s="43">
        <f t="shared" si="235"/>
        <v>0</v>
      </c>
      <c r="AF431" s="43">
        <f t="shared" si="236"/>
        <v>0</v>
      </c>
    </row>
    <row r="432" spans="4:32" x14ac:dyDescent="0.25">
      <c r="D432" s="8"/>
      <c r="E432" s="8"/>
      <c r="F432" s="8"/>
      <c r="G432" s="8"/>
      <c r="N432" s="27">
        <f t="shared" si="237"/>
        <v>0</v>
      </c>
      <c r="R432" s="41">
        <f t="shared" si="238"/>
        <v>0</v>
      </c>
      <c r="U432" s="11">
        <f t="shared" si="239"/>
        <v>0</v>
      </c>
      <c r="V432" s="11">
        <f t="shared" si="240"/>
        <v>0</v>
      </c>
      <c r="W432" s="11">
        <f t="shared" si="241"/>
        <v>0</v>
      </c>
      <c r="X432" s="27">
        <f t="shared" si="242"/>
        <v>0</v>
      </c>
      <c r="AA432" s="29">
        <f t="shared" si="243"/>
        <v>0</v>
      </c>
      <c r="AB432" s="12" t="e">
        <f t="shared" si="233"/>
        <v>#DIV/0!</v>
      </c>
      <c r="AC432" s="42" t="e">
        <f t="shared" si="234"/>
        <v>#DIV/0!</v>
      </c>
      <c r="AE432" s="43">
        <f t="shared" si="235"/>
        <v>0</v>
      </c>
      <c r="AF432" s="43">
        <f t="shared" si="236"/>
        <v>0</v>
      </c>
    </row>
    <row r="433" spans="4:32" x14ac:dyDescent="0.25">
      <c r="D433" s="8"/>
      <c r="E433" s="8"/>
      <c r="F433" s="8"/>
      <c r="G433" s="8"/>
      <c r="N433" s="27">
        <f t="shared" si="237"/>
        <v>0</v>
      </c>
      <c r="R433" s="41">
        <f t="shared" si="238"/>
        <v>0</v>
      </c>
      <c r="U433" s="11">
        <f t="shared" si="239"/>
        <v>0</v>
      </c>
      <c r="V433" s="11">
        <f t="shared" si="240"/>
        <v>0</v>
      </c>
      <c r="W433" s="11">
        <f t="shared" si="241"/>
        <v>0</v>
      </c>
      <c r="X433" s="27">
        <f t="shared" si="242"/>
        <v>0</v>
      </c>
      <c r="AA433" s="29">
        <f t="shared" si="243"/>
        <v>0</v>
      </c>
      <c r="AB433" s="12" t="e">
        <f t="shared" si="233"/>
        <v>#DIV/0!</v>
      </c>
      <c r="AC433" s="42" t="e">
        <f t="shared" si="234"/>
        <v>#DIV/0!</v>
      </c>
      <c r="AE433" s="43">
        <f t="shared" si="235"/>
        <v>0</v>
      </c>
      <c r="AF433" s="43">
        <f t="shared" si="236"/>
        <v>0</v>
      </c>
    </row>
    <row r="434" spans="4:32" x14ac:dyDescent="0.25">
      <c r="D434" s="8"/>
      <c r="E434" s="8"/>
      <c r="F434" s="8"/>
      <c r="G434" s="8"/>
      <c r="N434" s="27">
        <f t="shared" si="237"/>
        <v>0</v>
      </c>
      <c r="R434" s="41">
        <f t="shared" si="238"/>
        <v>0</v>
      </c>
      <c r="U434" s="11">
        <f t="shared" si="239"/>
        <v>0</v>
      </c>
      <c r="V434" s="11">
        <f t="shared" si="240"/>
        <v>0</v>
      </c>
      <c r="W434" s="11">
        <f t="shared" si="241"/>
        <v>0</v>
      </c>
      <c r="X434" s="27">
        <f t="shared" si="242"/>
        <v>0</v>
      </c>
      <c r="AA434" s="29">
        <f t="shared" si="243"/>
        <v>0</v>
      </c>
      <c r="AB434" s="12" t="e">
        <f t="shared" si="233"/>
        <v>#DIV/0!</v>
      </c>
      <c r="AC434" s="42" t="e">
        <f t="shared" si="234"/>
        <v>#DIV/0!</v>
      </c>
      <c r="AE434" s="43">
        <f t="shared" si="235"/>
        <v>0</v>
      </c>
      <c r="AF434" s="43">
        <f t="shared" si="236"/>
        <v>0</v>
      </c>
    </row>
    <row r="435" spans="4:32" x14ac:dyDescent="0.25">
      <c r="D435" s="8"/>
      <c r="E435" s="8"/>
      <c r="F435" s="8"/>
      <c r="G435" s="8"/>
      <c r="N435" s="27">
        <f t="shared" si="237"/>
        <v>0</v>
      </c>
      <c r="R435" s="41">
        <f t="shared" si="238"/>
        <v>0</v>
      </c>
      <c r="U435" s="11">
        <f t="shared" si="239"/>
        <v>0</v>
      </c>
      <c r="V435" s="11">
        <f t="shared" si="240"/>
        <v>0</v>
      </c>
      <c r="W435" s="11">
        <f t="shared" si="241"/>
        <v>0</v>
      </c>
      <c r="X435" s="27">
        <f t="shared" si="242"/>
        <v>0</v>
      </c>
      <c r="AA435" s="29">
        <f t="shared" si="243"/>
        <v>0</v>
      </c>
      <c r="AB435" s="12" t="e">
        <f t="shared" si="233"/>
        <v>#DIV/0!</v>
      </c>
      <c r="AC435" s="42" t="e">
        <f t="shared" si="234"/>
        <v>#DIV/0!</v>
      </c>
      <c r="AE435" s="43">
        <f t="shared" si="235"/>
        <v>0</v>
      </c>
      <c r="AF435" s="43">
        <f t="shared" si="236"/>
        <v>0</v>
      </c>
    </row>
    <row r="436" spans="4:32" x14ac:dyDescent="0.25">
      <c r="D436" s="8"/>
      <c r="E436" s="8"/>
      <c r="F436" s="8"/>
      <c r="G436" s="8"/>
      <c r="N436" s="27">
        <f t="shared" si="237"/>
        <v>0</v>
      </c>
      <c r="R436" s="41">
        <f t="shared" si="238"/>
        <v>0</v>
      </c>
      <c r="U436" s="11">
        <f t="shared" si="239"/>
        <v>0</v>
      </c>
      <c r="V436" s="11">
        <f t="shared" si="240"/>
        <v>0</v>
      </c>
      <c r="W436" s="11">
        <f t="shared" si="241"/>
        <v>0</v>
      </c>
      <c r="X436" s="27">
        <f t="shared" si="242"/>
        <v>0</v>
      </c>
      <c r="AA436" s="29">
        <f t="shared" si="243"/>
        <v>0</v>
      </c>
      <c r="AB436" s="12" t="e">
        <f t="shared" si="233"/>
        <v>#DIV/0!</v>
      </c>
      <c r="AC436" s="42" t="e">
        <f t="shared" si="234"/>
        <v>#DIV/0!</v>
      </c>
      <c r="AE436" s="43">
        <f t="shared" si="235"/>
        <v>0</v>
      </c>
      <c r="AF436" s="43">
        <f t="shared" si="236"/>
        <v>0</v>
      </c>
    </row>
    <row r="437" spans="4:32" x14ac:dyDescent="0.25">
      <c r="D437" s="8"/>
      <c r="E437" s="8"/>
      <c r="F437" s="8"/>
      <c r="G437" s="8"/>
      <c r="N437" s="27">
        <f t="shared" si="237"/>
        <v>0</v>
      </c>
      <c r="R437" s="41">
        <f t="shared" si="238"/>
        <v>0</v>
      </c>
      <c r="U437" s="11">
        <f t="shared" si="239"/>
        <v>0</v>
      </c>
      <c r="V437" s="11">
        <f t="shared" si="240"/>
        <v>0</v>
      </c>
      <c r="W437" s="11">
        <f t="shared" si="241"/>
        <v>0</v>
      </c>
      <c r="X437" s="27">
        <f t="shared" si="242"/>
        <v>0</v>
      </c>
      <c r="AA437" s="29">
        <f t="shared" si="243"/>
        <v>0</v>
      </c>
      <c r="AB437" s="12" t="e">
        <f t="shared" si="233"/>
        <v>#DIV/0!</v>
      </c>
      <c r="AC437" s="42" t="e">
        <f t="shared" si="234"/>
        <v>#DIV/0!</v>
      </c>
      <c r="AE437" s="43">
        <f t="shared" si="235"/>
        <v>0</v>
      </c>
      <c r="AF437" s="43">
        <f t="shared" si="236"/>
        <v>0</v>
      </c>
    </row>
    <row r="438" spans="4:32" x14ac:dyDescent="0.25">
      <c r="D438" s="8"/>
      <c r="E438" s="8"/>
      <c r="F438" s="8"/>
      <c r="G438" s="8"/>
      <c r="N438" s="27">
        <f t="shared" si="237"/>
        <v>0</v>
      </c>
      <c r="R438" s="41">
        <f t="shared" si="238"/>
        <v>0</v>
      </c>
      <c r="U438" s="11">
        <f t="shared" si="239"/>
        <v>0</v>
      </c>
      <c r="V438" s="11">
        <f t="shared" si="240"/>
        <v>0</v>
      </c>
      <c r="W438" s="11">
        <f t="shared" si="241"/>
        <v>0</v>
      </c>
      <c r="X438" s="27">
        <f t="shared" si="242"/>
        <v>0</v>
      </c>
      <c r="AA438" s="29">
        <f t="shared" si="243"/>
        <v>0</v>
      </c>
      <c r="AB438" s="12" t="e">
        <f t="shared" si="233"/>
        <v>#DIV/0!</v>
      </c>
      <c r="AC438" s="42" t="e">
        <f t="shared" si="234"/>
        <v>#DIV/0!</v>
      </c>
      <c r="AE438" s="43">
        <f t="shared" si="235"/>
        <v>0</v>
      </c>
      <c r="AF438" s="43">
        <f t="shared" si="236"/>
        <v>0</v>
      </c>
    </row>
    <row r="439" spans="4:32" x14ac:dyDescent="0.25">
      <c r="D439" s="8"/>
      <c r="E439" s="8"/>
      <c r="F439" s="8"/>
      <c r="G439" s="8"/>
      <c r="N439" s="27">
        <f t="shared" si="237"/>
        <v>0</v>
      </c>
      <c r="R439" s="41">
        <f t="shared" si="238"/>
        <v>0</v>
      </c>
      <c r="U439" s="11">
        <f t="shared" si="239"/>
        <v>0</v>
      </c>
      <c r="V439" s="11">
        <f t="shared" si="240"/>
        <v>0</v>
      </c>
      <c r="W439" s="11">
        <f t="shared" si="241"/>
        <v>0</v>
      </c>
      <c r="X439" s="27">
        <f t="shared" si="242"/>
        <v>0</v>
      </c>
      <c r="AA439" s="29">
        <f t="shared" si="243"/>
        <v>0</v>
      </c>
      <c r="AB439" s="12" t="e">
        <f t="shared" si="233"/>
        <v>#DIV/0!</v>
      </c>
      <c r="AC439" s="42" t="e">
        <f t="shared" si="234"/>
        <v>#DIV/0!</v>
      </c>
      <c r="AE439" s="43">
        <f t="shared" si="235"/>
        <v>0</v>
      </c>
      <c r="AF439" s="43">
        <f t="shared" si="236"/>
        <v>0</v>
      </c>
    </row>
    <row r="440" spans="4:32" x14ac:dyDescent="0.25">
      <c r="D440" s="8"/>
      <c r="E440" s="8"/>
      <c r="F440" s="8"/>
      <c r="G440" s="8"/>
      <c r="N440" s="27">
        <f t="shared" si="237"/>
        <v>0</v>
      </c>
      <c r="R440" s="41">
        <f t="shared" si="238"/>
        <v>0</v>
      </c>
      <c r="U440" s="11">
        <f t="shared" si="239"/>
        <v>0</v>
      </c>
      <c r="V440" s="11">
        <f t="shared" si="240"/>
        <v>0</v>
      </c>
      <c r="W440" s="11">
        <f t="shared" si="241"/>
        <v>0</v>
      </c>
      <c r="X440" s="27">
        <f t="shared" si="242"/>
        <v>0</v>
      </c>
      <c r="AA440" s="29">
        <f t="shared" si="243"/>
        <v>0</v>
      </c>
      <c r="AB440" s="12" t="e">
        <f t="shared" si="233"/>
        <v>#DIV/0!</v>
      </c>
      <c r="AC440" s="42" t="e">
        <f t="shared" si="234"/>
        <v>#DIV/0!</v>
      </c>
      <c r="AE440" s="43">
        <f t="shared" si="235"/>
        <v>0</v>
      </c>
      <c r="AF440" s="43">
        <f t="shared" si="236"/>
        <v>0</v>
      </c>
    </row>
    <row r="441" spans="4:32" x14ac:dyDescent="0.25">
      <c r="D441" s="8"/>
      <c r="E441" s="8"/>
      <c r="F441" s="8"/>
      <c r="G441" s="8"/>
      <c r="N441" s="27">
        <f t="shared" si="237"/>
        <v>0</v>
      </c>
      <c r="R441" s="41">
        <f t="shared" si="238"/>
        <v>0</v>
      </c>
      <c r="U441" s="11">
        <f t="shared" si="239"/>
        <v>0</v>
      </c>
      <c r="V441" s="11">
        <f t="shared" si="240"/>
        <v>0</v>
      </c>
      <c r="W441" s="11">
        <f t="shared" si="241"/>
        <v>0</v>
      </c>
      <c r="X441" s="27">
        <f t="shared" si="242"/>
        <v>0</v>
      </c>
      <c r="AA441" s="29">
        <f t="shared" si="243"/>
        <v>0</v>
      </c>
      <c r="AB441" s="12" t="e">
        <f t="shared" si="233"/>
        <v>#DIV/0!</v>
      </c>
      <c r="AC441" s="42" t="e">
        <f t="shared" si="234"/>
        <v>#DIV/0!</v>
      </c>
      <c r="AE441" s="43">
        <f t="shared" si="235"/>
        <v>0</v>
      </c>
      <c r="AF441" s="43">
        <f t="shared" si="236"/>
        <v>0</v>
      </c>
    </row>
    <row r="442" spans="4:32" x14ac:dyDescent="0.25">
      <c r="D442" s="8"/>
      <c r="E442" s="8"/>
      <c r="F442" s="8"/>
      <c r="G442" s="8"/>
      <c r="N442" s="27">
        <f t="shared" si="237"/>
        <v>0</v>
      </c>
      <c r="R442" s="41">
        <f t="shared" si="238"/>
        <v>0</v>
      </c>
      <c r="U442" s="11">
        <f t="shared" si="239"/>
        <v>0</v>
      </c>
      <c r="V442" s="11">
        <f t="shared" si="240"/>
        <v>0</v>
      </c>
      <c r="W442" s="11">
        <f t="shared" si="241"/>
        <v>0</v>
      </c>
      <c r="X442" s="27">
        <f t="shared" si="242"/>
        <v>0</v>
      </c>
      <c r="AA442" s="29">
        <f t="shared" si="243"/>
        <v>0</v>
      </c>
      <c r="AB442" s="12" t="e">
        <f t="shared" si="233"/>
        <v>#DIV/0!</v>
      </c>
      <c r="AC442" s="42" t="e">
        <f t="shared" si="234"/>
        <v>#DIV/0!</v>
      </c>
      <c r="AE442" s="43">
        <f t="shared" si="235"/>
        <v>0</v>
      </c>
      <c r="AF442" s="43">
        <f t="shared" si="236"/>
        <v>0</v>
      </c>
    </row>
    <row r="443" spans="4:32" x14ac:dyDescent="0.25">
      <c r="D443" s="8"/>
      <c r="E443" s="8"/>
      <c r="F443" s="8"/>
      <c r="G443" s="8"/>
      <c r="N443" s="27">
        <f t="shared" si="237"/>
        <v>0</v>
      </c>
      <c r="R443" s="41">
        <f t="shared" si="238"/>
        <v>0</v>
      </c>
      <c r="U443" s="11">
        <f t="shared" si="239"/>
        <v>0</v>
      </c>
      <c r="V443" s="11">
        <f t="shared" si="240"/>
        <v>0</v>
      </c>
      <c r="W443" s="11">
        <f t="shared" si="241"/>
        <v>0</v>
      </c>
      <c r="X443" s="27">
        <f t="shared" si="242"/>
        <v>0</v>
      </c>
      <c r="AA443" s="29">
        <f t="shared" si="243"/>
        <v>0</v>
      </c>
      <c r="AB443" s="12" t="e">
        <f t="shared" si="233"/>
        <v>#DIV/0!</v>
      </c>
      <c r="AC443" s="42" t="e">
        <f t="shared" si="234"/>
        <v>#DIV/0!</v>
      </c>
      <c r="AE443" s="43">
        <f t="shared" si="235"/>
        <v>0</v>
      </c>
      <c r="AF443" s="43">
        <f t="shared" si="236"/>
        <v>0</v>
      </c>
    </row>
    <row r="444" spans="4:32" x14ac:dyDescent="0.25">
      <c r="D444" s="8"/>
      <c r="E444" s="8"/>
      <c r="F444" s="8"/>
      <c r="G444" s="8"/>
      <c r="N444" s="27">
        <f t="shared" si="237"/>
        <v>0</v>
      </c>
      <c r="R444" s="41">
        <f t="shared" si="238"/>
        <v>0</v>
      </c>
      <c r="U444" s="11">
        <f t="shared" si="239"/>
        <v>0</v>
      </c>
      <c r="V444" s="11">
        <f t="shared" si="240"/>
        <v>0</v>
      </c>
      <c r="W444" s="11">
        <f t="shared" si="241"/>
        <v>0</v>
      </c>
      <c r="X444" s="27">
        <f t="shared" si="242"/>
        <v>0</v>
      </c>
      <c r="AA444" s="29">
        <f t="shared" si="243"/>
        <v>0</v>
      </c>
      <c r="AB444" s="12" t="e">
        <f t="shared" si="233"/>
        <v>#DIV/0!</v>
      </c>
      <c r="AC444" s="42" t="e">
        <f t="shared" si="234"/>
        <v>#DIV/0!</v>
      </c>
      <c r="AE444" s="43">
        <f t="shared" si="235"/>
        <v>0</v>
      </c>
      <c r="AF444" s="43">
        <f t="shared" si="236"/>
        <v>0</v>
      </c>
    </row>
    <row r="445" spans="4:32" x14ac:dyDescent="0.25">
      <c r="D445" s="8"/>
      <c r="E445" s="8"/>
      <c r="F445" s="8"/>
      <c r="G445" s="8"/>
      <c r="N445" s="27">
        <f t="shared" si="237"/>
        <v>0</v>
      </c>
      <c r="R445" s="41">
        <f t="shared" si="238"/>
        <v>0</v>
      </c>
      <c r="U445" s="11">
        <f t="shared" si="239"/>
        <v>0</v>
      </c>
      <c r="V445" s="11">
        <f t="shared" si="240"/>
        <v>0</v>
      </c>
      <c r="W445" s="11">
        <f t="shared" si="241"/>
        <v>0</v>
      </c>
      <c r="X445" s="27">
        <f t="shared" si="242"/>
        <v>0</v>
      </c>
      <c r="AA445" s="29">
        <f t="shared" si="243"/>
        <v>0</v>
      </c>
      <c r="AB445" s="12" t="e">
        <f t="shared" si="233"/>
        <v>#DIV/0!</v>
      </c>
      <c r="AC445" s="42" t="e">
        <f t="shared" si="234"/>
        <v>#DIV/0!</v>
      </c>
      <c r="AE445" s="43">
        <f t="shared" si="235"/>
        <v>0</v>
      </c>
      <c r="AF445" s="43">
        <f t="shared" si="236"/>
        <v>0</v>
      </c>
    </row>
    <row r="446" spans="4:32" x14ac:dyDescent="0.25">
      <c r="D446" s="8"/>
      <c r="E446" s="8"/>
      <c r="F446" s="8"/>
      <c r="G446" s="8"/>
      <c r="N446" s="27">
        <f t="shared" si="237"/>
        <v>0</v>
      </c>
      <c r="R446" s="41">
        <f t="shared" si="238"/>
        <v>0</v>
      </c>
      <c r="U446" s="11">
        <f t="shared" si="239"/>
        <v>0</v>
      </c>
      <c r="V446" s="11">
        <f t="shared" si="240"/>
        <v>0</v>
      </c>
      <c r="W446" s="11">
        <f t="shared" si="241"/>
        <v>0</v>
      </c>
      <c r="X446" s="27">
        <f t="shared" si="242"/>
        <v>0</v>
      </c>
      <c r="AA446" s="29">
        <f t="shared" si="243"/>
        <v>0</v>
      </c>
      <c r="AB446" s="12" t="e">
        <f t="shared" si="233"/>
        <v>#DIV/0!</v>
      </c>
      <c r="AC446" s="42" t="e">
        <f t="shared" si="234"/>
        <v>#DIV/0!</v>
      </c>
      <c r="AE446" s="43">
        <f t="shared" si="235"/>
        <v>0</v>
      </c>
      <c r="AF446" s="43">
        <f t="shared" si="236"/>
        <v>0</v>
      </c>
    </row>
    <row r="447" spans="4:32" x14ac:dyDescent="0.25">
      <c r="D447" s="8"/>
      <c r="E447" s="8"/>
      <c r="F447" s="8"/>
      <c r="G447" s="8"/>
      <c r="N447" s="27">
        <f t="shared" si="237"/>
        <v>0</v>
      </c>
      <c r="R447" s="41">
        <f t="shared" si="238"/>
        <v>0</v>
      </c>
      <c r="U447" s="11">
        <f t="shared" si="239"/>
        <v>0</v>
      </c>
      <c r="V447" s="11">
        <f t="shared" si="240"/>
        <v>0</v>
      </c>
      <c r="W447" s="11">
        <f t="shared" si="241"/>
        <v>0</v>
      </c>
      <c r="X447" s="27">
        <f t="shared" si="242"/>
        <v>0</v>
      </c>
      <c r="AA447" s="29">
        <f t="shared" si="243"/>
        <v>0</v>
      </c>
      <c r="AB447" s="12" t="e">
        <f t="shared" si="233"/>
        <v>#DIV/0!</v>
      </c>
      <c r="AC447" s="42" t="e">
        <f t="shared" si="234"/>
        <v>#DIV/0!</v>
      </c>
      <c r="AE447" s="43">
        <f t="shared" si="235"/>
        <v>0</v>
      </c>
      <c r="AF447" s="43">
        <f t="shared" si="236"/>
        <v>0</v>
      </c>
    </row>
    <row r="448" spans="4:32" x14ac:dyDescent="0.25">
      <c r="D448" s="8"/>
      <c r="E448" s="8"/>
      <c r="F448" s="8"/>
      <c r="G448" s="8"/>
      <c r="N448" s="27">
        <f t="shared" si="237"/>
        <v>0</v>
      </c>
      <c r="R448" s="41">
        <f t="shared" si="238"/>
        <v>0</v>
      </c>
      <c r="U448" s="11">
        <f t="shared" si="239"/>
        <v>0</v>
      </c>
      <c r="V448" s="11">
        <f t="shared" si="240"/>
        <v>0</v>
      </c>
      <c r="W448" s="11">
        <f t="shared" si="241"/>
        <v>0</v>
      </c>
      <c r="X448" s="27">
        <f t="shared" si="242"/>
        <v>0</v>
      </c>
      <c r="AA448" s="29">
        <f t="shared" si="243"/>
        <v>0</v>
      </c>
      <c r="AB448" s="12" t="e">
        <f t="shared" si="233"/>
        <v>#DIV/0!</v>
      </c>
      <c r="AC448" s="42" t="e">
        <f t="shared" si="234"/>
        <v>#DIV/0!</v>
      </c>
      <c r="AE448" s="43">
        <f t="shared" si="235"/>
        <v>0</v>
      </c>
      <c r="AF448" s="43">
        <f t="shared" si="236"/>
        <v>0</v>
      </c>
    </row>
    <row r="449" spans="4:32" x14ac:dyDescent="0.25">
      <c r="D449" s="8"/>
      <c r="E449" s="8"/>
      <c r="F449" s="8"/>
      <c r="G449" s="8"/>
      <c r="N449" s="27">
        <f t="shared" si="237"/>
        <v>0</v>
      </c>
      <c r="R449" s="41">
        <f t="shared" si="238"/>
        <v>0</v>
      </c>
      <c r="U449" s="11">
        <f t="shared" si="239"/>
        <v>0</v>
      </c>
      <c r="V449" s="11">
        <f t="shared" si="240"/>
        <v>0</v>
      </c>
      <c r="W449" s="11">
        <f t="shared" si="241"/>
        <v>0</v>
      </c>
      <c r="X449" s="27">
        <f t="shared" si="242"/>
        <v>0</v>
      </c>
      <c r="AA449" s="29">
        <f t="shared" si="243"/>
        <v>0</v>
      </c>
      <c r="AB449" s="12" t="e">
        <f t="shared" si="233"/>
        <v>#DIV/0!</v>
      </c>
      <c r="AC449" s="42" t="e">
        <f t="shared" si="234"/>
        <v>#DIV/0!</v>
      </c>
      <c r="AE449" s="43">
        <f t="shared" si="235"/>
        <v>0</v>
      </c>
      <c r="AF449" s="43">
        <f t="shared" si="236"/>
        <v>0</v>
      </c>
    </row>
    <row r="450" spans="4:32" x14ac:dyDescent="0.25">
      <c r="D450" s="8"/>
      <c r="E450" s="8"/>
      <c r="F450" s="8"/>
      <c r="G450" s="8"/>
      <c r="N450" s="27">
        <f t="shared" si="237"/>
        <v>0</v>
      </c>
      <c r="R450" s="41">
        <f t="shared" si="238"/>
        <v>0</v>
      </c>
      <c r="U450" s="11">
        <f t="shared" si="239"/>
        <v>0</v>
      </c>
      <c r="V450" s="11">
        <f t="shared" si="240"/>
        <v>0</v>
      </c>
      <c r="W450" s="11">
        <f t="shared" si="241"/>
        <v>0</v>
      </c>
      <c r="X450" s="27">
        <f t="shared" si="242"/>
        <v>0</v>
      </c>
      <c r="AA450" s="29">
        <f t="shared" si="243"/>
        <v>0</v>
      </c>
      <c r="AB450" s="12" t="e">
        <f t="shared" si="233"/>
        <v>#DIV/0!</v>
      </c>
      <c r="AC450" s="42" t="e">
        <f t="shared" si="234"/>
        <v>#DIV/0!</v>
      </c>
      <c r="AE450" s="43">
        <f t="shared" si="235"/>
        <v>0</v>
      </c>
      <c r="AF450" s="43">
        <f t="shared" si="236"/>
        <v>0</v>
      </c>
    </row>
    <row r="451" spans="4:32" x14ac:dyDescent="0.25">
      <c r="D451" s="8"/>
      <c r="E451" s="8"/>
      <c r="F451" s="8"/>
      <c r="G451" s="8"/>
      <c r="N451" s="27">
        <f t="shared" si="237"/>
        <v>0</v>
      </c>
      <c r="R451" s="41">
        <f t="shared" si="238"/>
        <v>0</v>
      </c>
      <c r="U451" s="11">
        <f t="shared" si="239"/>
        <v>0</v>
      </c>
      <c r="V451" s="11">
        <f t="shared" si="240"/>
        <v>0</v>
      </c>
      <c r="W451" s="11">
        <f t="shared" si="241"/>
        <v>0</v>
      </c>
      <c r="X451" s="27">
        <f t="shared" si="242"/>
        <v>0</v>
      </c>
      <c r="AA451" s="29">
        <f t="shared" si="243"/>
        <v>0</v>
      </c>
      <c r="AB451" s="12" t="e">
        <f t="shared" si="233"/>
        <v>#DIV/0!</v>
      </c>
      <c r="AC451" s="42" t="e">
        <f t="shared" si="234"/>
        <v>#DIV/0!</v>
      </c>
      <c r="AE451" s="43">
        <f t="shared" si="235"/>
        <v>0</v>
      </c>
      <c r="AF451" s="43">
        <f t="shared" si="236"/>
        <v>0</v>
      </c>
    </row>
    <row r="452" spans="4:32" x14ac:dyDescent="0.25">
      <c r="D452" s="8"/>
      <c r="E452" s="8"/>
      <c r="F452" s="8"/>
      <c r="G452" s="8"/>
      <c r="N452" s="27">
        <f t="shared" si="237"/>
        <v>0</v>
      </c>
      <c r="R452" s="41">
        <f t="shared" si="238"/>
        <v>0</v>
      </c>
      <c r="U452" s="11">
        <f t="shared" si="239"/>
        <v>0</v>
      </c>
      <c r="V452" s="11">
        <f t="shared" si="240"/>
        <v>0</v>
      </c>
      <c r="W452" s="11">
        <f t="shared" si="241"/>
        <v>0</v>
      </c>
      <c r="X452" s="27">
        <f t="shared" si="242"/>
        <v>0</v>
      </c>
      <c r="AA452" s="29">
        <f t="shared" si="243"/>
        <v>0</v>
      </c>
      <c r="AB452" s="12" t="e">
        <f t="shared" si="233"/>
        <v>#DIV/0!</v>
      </c>
      <c r="AC452" s="42" t="e">
        <f t="shared" si="234"/>
        <v>#DIV/0!</v>
      </c>
      <c r="AE452" s="43">
        <f t="shared" si="235"/>
        <v>0</v>
      </c>
      <c r="AF452" s="43">
        <f t="shared" si="236"/>
        <v>0</v>
      </c>
    </row>
    <row r="453" spans="4:32" x14ac:dyDescent="0.25">
      <c r="D453" s="8"/>
      <c r="E453" s="8"/>
      <c r="F453" s="8"/>
      <c r="G453" s="8"/>
      <c r="N453" s="27">
        <f t="shared" si="237"/>
        <v>0</v>
      </c>
      <c r="R453" s="41">
        <f t="shared" si="238"/>
        <v>0</v>
      </c>
      <c r="U453" s="11">
        <f t="shared" si="239"/>
        <v>0</v>
      </c>
      <c r="V453" s="11">
        <f t="shared" si="240"/>
        <v>0</v>
      </c>
      <c r="W453" s="11">
        <f t="shared" si="241"/>
        <v>0</v>
      </c>
      <c r="X453" s="27">
        <f t="shared" si="242"/>
        <v>0</v>
      </c>
      <c r="AA453" s="29">
        <f t="shared" si="243"/>
        <v>0</v>
      </c>
      <c r="AB453" s="12" t="e">
        <f t="shared" si="233"/>
        <v>#DIV/0!</v>
      </c>
      <c r="AC453" s="42" t="e">
        <f t="shared" si="234"/>
        <v>#DIV/0!</v>
      </c>
      <c r="AE453" s="43">
        <f t="shared" si="235"/>
        <v>0</v>
      </c>
      <c r="AF453" s="43">
        <f t="shared" si="236"/>
        <v>0</v>
      </c>
    </row>
    <row r="454" spans="4:32" x14ac:dyDescent="0.25">
      <c r="D454" s="8"/>
      <c r="E454" s="8"/>
      <c r="F454" s="8"/>
      <c r="G454" s="8"/>
      <c r="N454" s="27">
        <f t="shared" si="237"/>
        <v>0</v>
      </c>
      <c r="R454" s="41">
        <f t="shared" si="238"/>
        <v>0</v>
      </c>
      <c r="U454" s="11">
        <f t="shared" si="239"/>
        <v>0</v>
      </c>
      <c r="V454" s="11">
        <f t="shared" si="240"/>
        <v>0</v>
      </c>
      <c r="W454" s="11">
        <f t="shared" si="241"/>
        <v>0</v>
      </c>
      <c r="X454" s="27">
        <f t="shared" si="242"/>
        <v>0</v>
      </c>
      <c r="AA454" s="29">
        <f t="shared" si="243"/>
        <v>0</v>
      </c>
      <c r="AB454" s="12" t="e">
        <f t="shared" si="233"/>
        <v>#DIV/0!</v>
      </c>
      <c r="AC454" s="42" t="e">
        <f t="shared" si="234"/>
        <v>#DIV/0!</v>
      </c>
      <c r="AE454" s="43">
        <f t="shared" si="235"/>
        <v>0</v>
      </c>
      <c r="AF454" s="43">
        <f t="shared" si="236"/>
        <v>0</v>
      </c>
    </row>
    <row r="455" spans="4:32" x14ac:dyDescent="0.25">
      <c r="D455" s="8"/>
      <c r="E455" s="8"/>
      <c r="F455" s="8"/>
      <c r="G455" s="8"/>
      <c r="N455" s="27">
        <f t="shared" si="237"/>
        <v>0</v>
      </c>
      <c r="R455" s="41">
        <f t="shared" si="238"/>
        <v>0</v>
      </c>
      <c r="U455" s="11">
        <f t="shared" si="239"/>
        <v>0</v>
      </c>
      <c r="V455" s="11">
        <f t="shared" si="240"/>
        <v>0</v>
      </c>
      <c r="W455" s="11">
        <f t="shared" si="241"/>
        <v>0</v>
      </c>
      <c r="X455" s="27">
        <f t="shared" si="242"/>
        <v>0</v>
      </c>
      <c r="AA455" s="29">
        <f t="shared" si="243"/>
        <v>0</v>
      </c>
      <c r="AB455" s="12" t="e">
        <f t="shared" si="233"/>
        <v>#DIV/0!</v>
      </c>
      <c r="AC455" s="42" t="e">
        <f t="shared" si="234"/>
        <v>#DIV/0!</v>
      </c>
      <c r="AE455" s="43">
        <f t="shared" si="235"/>
        <v>0</v>
      </c>
      <c r="AF455" s="43">
        <f t="shared" si="236"/>
        <v>0</v>
      </c>
    </row>
    <row r="456" spans="4:32" x14ac:dyDescent="0.25">
      <c r="D456" s="8"/>
      <c r="E456" s="8"/>
      <c r="F456" s="8"/>
      <c r="G456" s="8"/>
      <c r="N456" s="27">
        <f t="shared" si="237"/>
        <v>0</v>
      </c>
      <c r="R456" s="41">
        <f t="shared" si="238"/>
        <v>0</v>
      </c>
      <c r="U456" s="11">
        <f t="shared" si="239"/>
        <v>0</v>
      </c>
      <c r="V456" s="11">
        <f t="shared" si="240"/>
        <v>0</v>
      </c>
      <c r="W456" s="11">
        <f t="shared" si="241"/>
        <v>0</v>
      </c>
      <c r="X456" s="27">
        <f t="shared" si="242"/>
        <v>0</v>
      </c>
      <c r="AA456" s="29">
        <f t="shared" si="243"/>
        <v>0</v>
      </c>
      <c r="AB456" s="12" t="e">
        <f t="shared" si="233"/>
        <v>#DIV/0!</v>
      </c>
      <c r="AC456" s="42" t="e">
        <f t="shared" si="234"/>
        <v>#DIV/0!</v>
      </c>
      <c r="AE456" s="43">
        <f t="shared" si="235"/>
        <v>0</v>
      </c>
      <c r="AF456" s="43">
        <f t="shared" si="236"/>
        <v>0</v>
      </c>
    </row>
    <row r="457" spans="4:32" x14ac:dyDescent="0.25">
      <c r="D457" s="8"/>
      <c r="E457" s="8"/>
      <c r="F457" s="8"/>
      <c r="G457" s="8"/>
      <c r="N457" s="27">
        <f t="shared" si="237"/>
        <v>0</v>
      </c>
      <c r="R457" s="41">
        <f t="shared" si="238"/>
        <v>0</v>
      </c>
      <c r="U457" s="11">
        <f t="shared" si="239"/>
        <v>0</v>
      </c>
      <c r="V457" s="11">
        <f t="shared" si="240"/>
        <v>0</v>
      </c>
      <c r="W457" s="11">
        <f t="shared" si="241"/>
        <v>0</v>
      </c>
      <c r="X457" s="27">
        <f t="shared" si="242"/>
        <v>0</v>
      </c>
      <c r="AA457" s="29">
        <f t="shared" si="243"/>
        <v>0</v>
      </c>
      <c r="AB457" s="12" t="e">
        <f t="shared" si="233"/>
        <v>#DIV/0!</v>
      </c>
      <c r="AC457" s="42" t="e">
        <f t="shared" si="234"/>
        <v>#DIV/0!</v>
      </c>
      <c r="AE457" s="43">
        <f t="shared" si="235"/>
        <v>0</v>
      </c>
      <c r="AF457" s="43">
        <f t="shared" si="236"/>
        <v>0</v>
      </c>
    </row>
    <row r="458" spans="4:32" x14ac:dyDescent="0.25">
      <c r="D458" s="8"/>
      <c r="E458" s="8"/>
      <c r="F458" s="8"/>
      <c r="G458" s="8"/>
      <c r="N458" s="27">
        <f t="shared" si="237"/>
        <v>0</v>
      </c>
      <c r="R458" s="41">
        <f t="shared" si="238"/>
        <v>0</v>
      </c>
      <c r="U458" s="11">
        <f t="shared" si="239"/>
        <v>0</v>
      </c>
      <c r="V458" s="11">
        <f t="shared" si="240"/>
        <v>0</v>
      </c>
      <c r="W458" s="11">
        <f t="shared" si="241"/>
        <v>0</v>
      </c>
      <c r="X458" s="27">
        <f t="shared" si="242"/>
        <v>0</v>
      </c>
      <c r="AA458" s="29">
        <f t="shared" si="243"/>
        <v>0</v>
      </c>
      <c r="AB458" s="12" t="e">
        <f t="shared" ref="AB458:AB521" si="244">(V458-AA458)/D458</f>
        <v>#DIV/0!</v>
      </c>
      <c r="AC458" s="42" t="e">
        <f t="shared" si="234"/>
        <v>#DIV/0!</v>
      </c>
      <c r="AE458" s="43">
        <f t="shared" si="235"/>
        <v>0</v>
      </c>
      <c r="AF458" s="43">
        <f t="shared" si="236"/>
        <v>0</v>
      </c>
    </row>
    <row r="459" spans="4:32" x14ac:dyDescent="0.25">
      <c r="D459" s="8"/>
      <c r="E459" s="8"/>
      <c r="F459" s="8"/>
      <c r="G459" s="8"/>
      <c r="N459" s="27">
        <f t="shared" si="237"/>
        <v>0</v>
      </c>
      <c r="R459" s="41">
        <f t="shared" si="238"/>
        <v>0</v>
      </c>
      <c r="U459" s="11">
        <f t="shared" si="239"/>
        <v>0</v>
      </c>
      <c r="V459" s="11">
        <f t="shared" si="240"/>
        <v>0</v>
      </c>
      <c r="W459" s="11">
        <f t="shared" si="241"/>
        <v>0</v>
      </c>
      <c r="X459" s="27">
        <f t="shared" si="242"/>
        <v>0</v>
      </c>
      <c r="AA459" s="29">
        <f t="shared" si="243"/>
        <v>0</v>
      </c>
      <c r="AB459" s="12" t="e">
        <f t="shared" si="244"/>
        <v>#DIV/0!</v>
      </c>
      <c r="AC459" s="42" t="e">
        <f t="shared" si="234"/>
        <v>#DIV/0!</v>
      </c>
      <c r="AE459" s="43">
        <f t="shared" si="235"/>
        <v>0</v>
      </c>
      <c r="AF459" s="43">
        <f t="shared" si="236"/>
        <v>0</v>
      </c>
    </row>
    <row r="460" spans="4:32" x14ac:dyDescent="0.25">
      <c r="D460" s="8"/>
      <c r="E460" s="8"/>
      <c r="F460" s="8"/>
      <c r="G460" s="8"/>
      <c r="N460" s="27">
        <f t="shared" si="237"/>
        <v>0</v>
      </c>
      <c r="R460" s="41">
        <f t="shared" si="238"/>
        <v>0</v>
      </c>
      <c r="U460" s="11">
        <f t="shared" si="239"/>
        <v>0</v>
      </c>
      <c r="V460" s="11">
        <f t="shared" si="240"/>
        <v>0</v>
      </c>
      <c r="W460" s="11">
        <f t="shared" si="241"/>
        <v>0</v>
      </c>
      <c r="X460" s="27">
        <f t="shared" si="242"/>
        <v>0</v>
      </c>
      <c r="AA460" s="29">
        <f t="shared" si="243"/>
        <v>0</v>
      </c>
      <c r="AB460" s="12" t="e">
        <f t="shared" si="244"/>
        <v>#DIV/0!</v>
      </c>
      <c r="AC460" s="42" t="e">
        <f t="shared" si="234"/>
        <v>#DIV/0!</v>
      </c>
      <c r="AE460" s="43">
        <f t="shared" si="235"/>
        <v>0</v>
      </c>
      <c r="AF460" s="43">
        <f t="shared" si="236"/>
        <v>0</v>
      </c>
    </row>
    <row r="461" spans="4:32" x14ac:dyDescent="0.25">
      <c r="D461" s="8"/>
      <c r="E461" s="8"/>
      <c r="F461" s="8"/>
      <c r="G461" s="8"/>
      <c r="N461" s="27">
        <f t="shared" si="237"/>
        <v>0</v>
      </c>
      <c r="R461" s="41">
        <f t="shared" si="238"/>
        <v>0</v>
      </c>
      <c r="U461" s="11">
        <f t="shared" si="239"/>
        <v>0</v>
      </c>
      <c r="V461" s="11">
        <f t="shared" si="240"/>
        <v>0</v>
      </c>
      <c r="W461" s="11">
        <f t="shared" si="241"/>
        <v>0</v>
      </c>
      <c r="X461" s="27">
        <f t="shared" si="242"/>
        <v>0</v>
      </c>
      <c r="AA461" s="29">
        <f t="shared" si="243"/>
        <v>0</v>
      </c>
      <c r="AB461" s="12" t="e">
        <f t="shared" si="244"/>
        <v>#DIV/0!</v>
      </c>
      <c r="AC461" s="42" t="e">
        <f t="shared" si="234"/>
        <v>#DIV/0!</v>
      </c>
      <c r="AE461" s="43">
        <f t="shared" si="235"/>
        <v>0</v>
      </c>
      <c r="AF461" s="43">
        <f t="shared" si="236"/>
        <v>0</v>
      </c>
    </row>
    <row r="462" spans="4:32" x14ac:dyDescent="0.25">
      <c r="D462" s="8"/>
      <c r="E462" s="8"/>
      <c r="F462" s="8"/>
      <c r="G462" s="8"/>
      <c r="N462" s="27">
        <f t="shared" si="237"/>
        <v>0</v>
      </c>
      <c r="R462" s="41">
        <f t="shared" si="238"/>
        <v>0</v>
      </c>
      <c r="U462" s="11">
        <f t="shared" si="239"/>
        <v>0</v>
      </c>
      <c r="V462" s="11">
        <f t="shared" si="240"/>
        <v>0</v>
      </c>
      <c r="W462" s="11">
        <f t="shared" si="241"/>
        <v>0</v>
      </c>
      <c r="X462" s="27">
        <f t="shared" si="242"/>
        <v>0</v>
      </c>
      <c r="AA462" s="29">
        <f t="shared" si="243"/>
        <v>0</v>
      </c>
      <c r="AB462" s="12" t="e">
        <f t="shared" si="244"/>
        <v>#DIV/0!</v>
      </c>
      <c r="AC462" s="42" t="e">
        <f t="shared" si="234"/>
        <v>#DIV/0!</v>
      </c>
      <c r="AE462" s="43">
        <f t="shared" si="235"/>
        <v>0</v>
      </c>
      <c r="AF462" s="43">
        <f t="shared" si="236"/>
        <v>0</v>
      </c>
    </row>
    <row r="463" spans="4:32" x14ac:dyDescent="0.25">
      <c r="D463" s="8"/>
      <c r="E463" s="8"/>
      <c r="F463" s="8"/>
      <c r="G463" s="8"/>
      <c r="N463" s="27">
        <f t="shared" si="237"/>
        <v>0</v>
      </c>
      <c r="R463" s="41">
        <f t="shared" si="238"/>
        <v>0</v>
      </c>
      <c r="U463" s="11">
        <f t="shared" si="239"/>
        <v>0</v>
      </c>
      <c r="V463" s="11">
        <f t="shared" si="240"/>
        <v>0</v>
      </c>
      <c r="W463" s="11">
        <f t="shared" si="241"/>
        <v>0</v>
      </c>
      <c r="X463" s="27">
        <f t="shared" si="242"/>
        <v>0</v>
      </c>
      <c r="AA463" s="29">
        <f t="shared" si="243"/>
        <v>0</v>
      </c>
      <c r="AB463" s="12" t="e">
        <f t="shared" si="244"/>
        <v>#DIV/0!</v>
      </c>
      <c r="AC463" s="42" t="e">
        <f t="shared" si="234"/>
        <v>#DIV/0!</v>
      </c>
      <c r="AE463" s="43">
        <f t="shared" si="235"/>
        <v>0</v>
      </c>
      <c r="AF463" s="43">
        <f t="shared" si="236"/>
        <v>0</v>
      </c>
    </row>
    <row r="464" spans="4:32" x14ac:dyDescent="0.25">
      <c r="D464" s="8"/>
      <c r="E464" s="8"/>
      <c r="F464" s="8"/>
      <c r="G464" s="8"/>
      <c r="N464" s="27">
        <f t="shared" si="237"/>
        <v>0</v>
      </c>
      <c r="R464" s="41">
        <f t="shared" si="238"/>
        <v>0</v>
      </c>
      <c r="U464" s="11">
        <f t="shared" si="239"/>
        <v>0</v>
      </c>
      <c r="V464" s="11">
        <f t="shared" si="240"/>
        <v>0</v>
      </c>
      <c r="W464" s="11">
        <f t="shared" si="241"/>
        <v>0</v>
      </c>
      <c r="X464" s="27">
        <f t="shared" si="242"/>
        <v>0</v>
      </c>
      <c r="AA464" s="29">
        <f t="shared" si="243"/>
        <v>0</v>
      </c>
      <c r="AB464" s="12" t="e">
        <f t="shared" si="244"/>
        <v>#DIV/0!</v>
      </c>
      <c r="AC464" s="42" t="e">
        <f t="shared" si="234"/>
        <v>#DIV/0!</v>
      </c>
      <c r="AE464" s="43">
        <f t="shared" si="235"/>
        <v>0</v>
      </c>
      <c r="AF464" s="43">
        <f t="shared" si="236"/>
        <v>0</v>
      </c>
    </row>
    <row r="465" spans="4:32" x14ac:dyDescent="0.25">
      <c r="D465" s="8"/>
      <c r="E465" s="8"/>
      <c r="F465" s="8"/>
      <c r="G465" s="8"/>
      <c r="N465" s="27">
        <f t="shared" si="237"/>
        <v>0</v>
      </c>
      <c r="R465" s="41">
        <f t="shared" si="238"/>
        <v>0</v>
      </c>
      <c r="U465" s="11">
        <f t="shared" si="239"/>
        <v>0</v>
      </c>
      <c r="V465" s="11">
        <f t="shared" si="240"/>
        <v>0</v>
      </c>
      <c r="W465" s="11">
        <f t="shared" si="241"/>
        <v>0</v>
      </c>
      <c r="X465" s="27">
        <f t="shared" si="242"/>
        <v>0</v>
      </c>
      <c r="AA465" s="29">
        <f t="shared" si="243"/>
        <v>0</v>
      </c>
      <c r="AB465" s="12" t="e">
        <f t="shared" si="244"/>
        <v>#DIV/0!</v>
      </c>
      <c r="AC465" s="42" t="e">
        <f t="shared" si="234"/>
        <v>#DIV/0!</v>
      </c>
      <c r="AE465" s="43">
        <f t="shared" si="235"/>
        <v>0</v>
      </c>
      <c r="AF465" s="43">
        <f t="shared" si="236"/>
        <v>0</v>
      </c>
    </row>
    <row r="466" spans="4:32" x14ac:dyDescent="0.25">
      <c r="D466" s="8"/>
      <c r="E466" s="8"/>
      <c r="F466" s="8"/>
      <c r="G466" s="8"/>
      <c r="N466" s="27">
        <f t="shared" si="237"/>
        <v>0</v>
      </c>
      <c r="R466" s="41">
        <f t="shared" si="238"/>
        <v>0</v>
      </c>
      <c r="U466" s="11">
        <f t="shared" si="239"/>
        <v>0</v>
      </c>
      <c r="V466" s="11">
        <f t="shared" si="240"/>
        <v>0</v>
      </c>
      <c r="W466" s="11">
        <f t="shared" si="241"/>
        <v>0</v>
      </c>
      <c r="X466" s="27">
        <f t="shared" si="242"/>
        <v>0</v>
      </c>
      <c r="AA466" s="29">
        <f t="shared" si="243"/>
        <v>0</v>
      </c>
      <c r="AB466" s="12" t="e">
        <f t="shared" si="244"/>
        <v>#DIV/0!</v>
      </c>
      <c r="AC466" s="42" t="e">
        <f t="shared" si="234"/>
        <v>#DIV/0!</v>
      </c>
      <c r="AE466" s="43">
        <f t="shared" si="235"/>
        <v>0</v>
      </c>
      <c r="AF466" s="43">
        <f t="shared" si="236"/>
        <v>0</v>
      </c>
    </row>
    <row r="467" spans="4:32" x14ac:dyDescent="0.25">
      <c r="D467" s="8"/>
      <c r="E467" s="8"/>
      <c r="F467" s="8"/>
      <c r="G467" s="8"/>
      <c r="N467" s="27">
        <f t="shared" si="237"/>
        <v>0</v>
      </c>
      <c r="R467" s="41">
        <f t="shared" si="238"/>
        <v>0</v>
      </c>
      <c r="U467" s="11">
        <f t="shared" si="239"/>
        <v>0</v>
      </c>
      <c r="V467" s="11">
        <f t="shared" si="240"/>
        <v>0</v>
      </c>
      <c r="W467" s="11">
        <f t="shared" si="241"/>
        <v>0</v>
      </c>
      <c r="X467" s="27">
        <f t="shared" si="242"/>
        <v>0</v>
      </c>
      <c r="AA467" s="29">
        <f t="shared" si="243"/>
        <v>0</v>
      </c>
      <c r="AB467" s="12" t="e">
        <f t="shared" si="244"/>
        <v>#DIV/0!</v>
      </c>
      <c r="AC467" s="42" t="e">
        <f t="shared" si="234"/>
        <v>#DIV/0!</v>
      </c>
      <c r="AE467" s="43">
        <f t="shared" si="235"/>
        <v>0</v>
      </c>
      <c r="AF467" s="43">
        <f t="shared" si="236"/>
        <v>0</v>
      </c>
    </row>
    <row r="468" spans="4:32" x14ac:dyDescent="0.25">
      <c r="D468" s="8"/>
      <c r="E468" s="8"/>
      <c r="F468" s="8"/>
      <c r="G468" s="8"/>
      <c r="N468" s="27">
        <f t="shared" si="237"/>
        <v>0</v>
      </c>
      <c r="R468" s="41">
        <f t="shared" si="238"/>
        <v>0</v>
      </c>
      <c r="U468" s="11">
        <f t="shared" si="239"/>
        <v>0</v>
      </c>
      <c r="V468" s="11">
        <f t="shared" si="240"/>
        <v>0</v>
      </c>
      <c r="W468" s="11">
        <f t="shared" si="241"/>
        <v>0</v>
      </c>
      <c r="X468" s="27">
        <f t="shared" si="242"/>
        <v>0</v>
      </c>
      <c r="AA468" s="29">
        <f t="shared" si="243"/>
        <v>0</v>
      </c>
      <c r="AB468" s="12" t="e">
        <f t="shared" si="244"/>
        <v>#DIV/0!</v>
      </c>
      <c r="AC468" s="42" t="e">
        <f t="shared" si="234"/>
        <v>#DIV/0!</v>
      </c>
      <c r="AE468" s="43">
        <f t="shared" si="235"/>
        <v>0</v>
      </c>
      <c r="AF468" s="43">
        <f t="shared" si="236"/>
        <v>0</v>
      </c>
    </row>
    <row r="469" spans="4:32" x14ac:dyDescent="0.25">
      <c r="D469" s="8"/>
      <c r="E469" s="8"/>
      <c r="F469" s="8"/>
      <c r="G469" s="8"/>
      <c r="N469" s="27">
        <f t="shared" si="237"/>
        <v>0</v>
      </c>
      <c r="R469" s="41">
        <f t="shared" si="238"/>
        <v>0</v>
      </c>
      <c r="U469" s="11">
        <f t="shared" si="239"/>
        <v>0</v>
      </c>
      <c r="V469" s="11">
        <f t="shared" si="240"/>
        <v>0</v>
      </c>
      <c r="W469" s="11">
        <f t="shared" si="241"/>
        <v>0</v>
      </c>
      <c r="X469" s="27">
        <f t="shared" si="242"/>
        <v>0</v>
      </c>
      <c r="AA469" s="29">
        <f t="shared" si="243"/>
        <v>0</v>
      </c>
      <c r="AB469" s="12" t="e">
        <f t="shared" si="244"/>
        <v>#DIV/0!</v>
      </c>
      <c r="AC469" s="42" t="e">
        <f t="shared" si="234"/>
        <v>#DIV/0!</v>
      </c>
      <c r="AE469" s="43">
        <f t="shared" si="235"/>
        <v>0</v>
      </c>
      <c r="AF469" s="43">
        <f t="shared" si="236"/>
        <v>0</v>
      </c>
    </row>
    <row r="470" spans="4:32" x14ac:dyDescent="0.25">
      <c r="D470" s="8"/>
      <c r="E470" s="8"/>
      <c r="F470" s="8"/>
      <c r="G470" s="8"/>
      <c r="N470" s="27">
        <f t="shared" si="237"/>
        <v>0</v>
      </c>
      <c r="R470" s="41">
        <f t="shared" si="238"/>
        <v>0</v>
      </c>
      <c r="U470" s="11">
        <f t="shared" si="239"/>
        <v>0</v>
      </c>
      <c r="V470" s="11">
        <f t="shared" si="240"/>
        <v>0</v>
      </c>
      <c r="W470" s="11">
        <f t="shared" si="241"/>
        <v>0</v>
      </c>
      <c r="X470" s="27">
        <f t="shared" si="242"/>
        <v>0</v>
      </c>
      <c r="AA470" s="29">
        <f t="shared" si="243"/>
        <v>0</v>
      </c>
      <c r="AB470" s="12" t="e">
        <f t="shared" si="244"/>
        <v>#DIV/0!</v>
      </c>
      <c r="AC470" s="42" t="e">
        <f t="shared" si="234"/>
        <v>#DIV/0!</v>
      </c>
      <c r="AE470" s="43">
        <f t="shared" si="235"/>
        <v>0</v>
      </c>
      <c r="AF470" s="43">
        <f t="shared" si="236"/>
        <v>0</v>
      </c>
    </row>
    <row r="471" spans="4:32" x14ac:dyDescent="0.25">
      <c r="D471" s="8"/>
      <c r="E471" s="8"/>
      <c r="F471" s="8"/>
      <c r="G471" s="8"/>
      <c r="N471" s="27">
        <f t="shared" si="237"/>
        <v>0</v>
      </c>
      <c r="R471" s="41">
        <f t="shared" si="238"/>
        <v>0</v>
      </c>
      <c r="U471" s="11">
        <f t="shared" si="239"/>
        <v>0</v>
      </c>
      <c r="V471" s="11">
        <f t="shared" si="240"/>
        <v>0</v>
      </c>
      <c r="W471" s="11">
        <f t="shared" si="241"/>
        <v>0</v>
      </c>
      <c r="X471" s="27">
        <f t="shared" si="242"/>
        <v>0</v>
      </c>
      <c r="AA471" s="29">
        <f t="shared" si="243"/>
        <v>0</v>
      </c>
      <c r="AB471" s="12" t="e">
        <f t="shared" si="244"/>
        <v>#DIV/0!</v>
      </c>
      <c r="AC471" s="42" t="e">
        <f t="shared" si="234"/>
        <v>#DIV/0!</v>
      </c>
      <c r="AE471" s="43">
        <f t="shared" si="235"/>
        <v>0</v>
      </c>
      <c r="AF471" s="43">
        <f t="shared" si="236"/>
        <v>0</v>
      </c>
    </row>
    <row r="472" spans="4:32" x14ac:dyDescent="0.25">
      <c r="D472" s="8"/>
      <c r="E472" s="8"/>
      <c r="F472" s="8"/>
      <c r="G472" s="8"/>
      <c r="N472" s="27">
        <f t="shared" si="237"/>
        <v>0</v>
      </c>
      <c r="R472" s="41">
        <f t="shared" si="238"/>
        <v>0</v>
      </c>
      <c r="U472" s="11">
        <f t="shared" si="239"/>
        <v>0</v>
      </c>
      <c r="V472" s="11">
        <f t="shared" si="240"/>
        <v>0</v>
      </c>
      <c r="W472" s="11">
        <f t="shared" si="241"/>
        <v>0</v>
      </c>
      <c r="X472" s="27">
        <f t="shared" si="242"/>
        <v>0</v>
      </c>
      <c r="AA472" s="29">
        <f t="shared" si="243"/>
        <v>0</v>
      </c>
      <c r="AB472" s="12" t="e">
        <f t="shared" si="244"/>
        <v>#DIV/0!</v>
      </c>
      <c r="AC472" s="42" t="e">
        <f t="shared" si="234"/>
        <v>#DIV/0!</v>
      </c>
      <c r="AE472" s="43">
        <f t="shared" si="235"/>
        <v>0</v>
      </c>
      <c r="AF472" s="43">
        <f t="shared" si="236"/>
        <v>0</v>
      </c>
    </row>
    <row r="473" spans="4:32" x14ac:dyDescent="0.25">
      <c r="D473" s="8"/>
      <c r="E473" s="8"/>
      <c r="F473" s="8"/>
      <c r="G473" s="8"/>
      <c r="N473" s="27">
        <f t="shared" si="237"/>
        <v>0</v>
      </c>
      <c r="R473" s="41">
        <f t="shared" si="238"/>
        <v>0</v>
      </c>
      <c r="U473" s="11">
        <f t="shared" si="239"/>
        <v>0</v>
      </c>
      <c r="V473" s="11">
        <f t="shared" si="240"/>
        <v>0</v>
      </c>
      <c r="W473" s="11">
        <f t="shared" si="241"/>
        <v>0</v>
      </c>
      <c r="X473" s="27">
        <f t="shared" si="242"/>
        <v>0</v>
      </c>
      <c r="AA473" s="29">
        <f t="shared" si="243"/>
        <v>0</v>
      </c>
      <c r="AB473" s="12" t="e">
        <f t="shared" si="244"/>
        <v>#DIV/0!</v>
      </c>
      <c r="AC473" s="42" t="e">
        <f t="shared" si="234"/>
        <v>#DIV/0!</v>
      </c>
      <c r="AE473" s="43">
        <f t="shared" si="235"/>
        <v>0</v>
      </c>
      <c r="AF473" s="43">
        <f t="shared" si="236"/>
        <v>0</v>
      </c>
    </row>
    <row r="474" spans="4:32" x14ac:dyDescent="0.25">
      <c r="D474" s="8"/>
      <c r="E474" s="8"/>
      <c r="F474" s="8"/>
      <c r="G474" s="8"/>
      <c r="N474" s="27">
        <f t="shared" si="237"/>
        <v>0</v>
      </c>
      <c r="R474" s="41">
        <f t="shared" si="238"/>
        <v>0</v>
      </c>
      <c r="U474" s="11">
        <f t="shared" si="239"/>
        <v>0</v>
      </c>
      <c r="V474" s="11">
        <f t="shared" si="240"/>
        <v>0</v>
      </c>
      <c r="W474" s="11">
        <f t="shared" si="241"/>
        <v>0</v>
      </c>
      <c r="X474" s="27">
        <f t="shared" si="242"/>
        <v>0</v>
      </c>
      <c r="AA474" s="29">
        <f t="shared" si="243"/>
        <v>0</v>
      </c>
      <c r="AB474" s="12" t="e">
        <f t="shared" si="244"/>
        <v>#DIV/0!</v>
      </c>
      <c r="AC474" s="42" t="e">
        <f t="shared" si="234"/>
        <v>#DIV/0!</v>
      </c>
      <c r="AE474" s="43">
        <f t="shared" si="235"/>
        <v>0</v>
      </c>
      <c r="AF474" s="43">
        <f t="shared" si="236"/>
        <v>0</v>
      </c>
    </row>
    <row r="475" spans="4:32" x14ac:dyDescent="0.25">
      <c r="D475" s="8"/>
      <c r="E475" s="8"/>
      <c r="F475" s="8"/>
      <c r="G475" s="8"/>
      <c r="N475" s="27">
        <f t="shared" si="237"/>
        <v>0</v>
      </c>
      <c r="R475" s="41">
        <f t="shared" si="238"/>
        <v>0</v>
      </c>
      <c r="U475" s="11">
        <f t="shared" si="239"/>
        <v>0</v>
      </c>
      <c r="V475" s="11">
        <f t="shared" si="240"/>
        <v>0</v>
      </c>
      <c r="W475" s="11">
        <f t="shared" si="241"/>
        <v>0</v>
      </c>
      <c r="X475" s="27">
        <f t="shared" si="242"/>
        <v>0</v>
      </c>
      <c r="AA475" s="29">
        <f t="shared" si="243"/>
        <v>0</v>
      </c>
      <c r="AB475" s="12" t="e">
        <f t="shared" si="244"/>
        <v>#DIV/0!</v>
      </c>
      <c r="AC475" s="42" t="e">
        <f t="shared" ref="AC475:AC538" si="245">(X475-AA475)/E475</f>
        <v>#DIV/0!</v>
      </c>
      <c r="AE475" s="43">
        <f t="shared" ref="AE475:AE538" si="246">AA475/12</f>
        <v>0</v>
      </c>
      <c r="AF475" s="43">
        <f t="shared" ref="AF475:AF538" si="247">W475-AD475-AE475</f>
        <v>0</v>
      </c>
    </row>
    <row r="476" spans="4:32" x14ac:dyDescent="0.25">
      <c r="D476" s="8"/>
      <c r="E476" s="8"/>
      <c r="F476" s="8"/>
      <c r="G476" s="8"/>
      <c r="N476" s="27">
        <f t="shared" ref="N476:N539" si="248">M476*12</f>
        <v>0</v>
      </c>
      <c r="R476" s="41">
        <f t="shared" ref="R476:R539" si="249">Q476*12</f>
        <v>0</v>
      </c>
      <c r="U476" s="11">
        <f t="shared" ref="U476:U539" si="250">T476*12</f>
        <v>0</v>
      </c>
      <c r="V476" s="11">
        <f t="shared" ref="V476:V539" si="251">N476+R476+U476</f>
        <v>0</v>
      </c>
      <c r="W476" s="11">
        <f t="shared" ref="W476:W539" si="252">V476/12</f>
        <v>0</v>
      </c>
      <c r="X476" s="27">
        <f t="shared" ref="X476:X539" si="253">W476*12</f>
        <v>0</v>
      </c>
      <c r="AA476" s="29">
        <f t="shared" ref="AA476:AA539" si="254">Y476+Z476</f>
        <v>0</v>
      </c>
      <c r="AB476" s="12" t="e">
        <f t="shared" si="244"/>
        <v>#DIV/0!</v>
      </c>
      <c r="AC476" s="42" t="e">
        <f t="shared" si="245"/>
        <v>#DIV/0!</v>
      </c>
      <c r="AE476" s="43">
        <f t="shared" si="246"/>
        <v>0</v>
      </c>
      <c r="AF476" s="43">
        <f t="shared" si="247"/>
        <v>0</v>
      </c>
    </row>
    <row r="477" spans="4:32" x14ac:dyDescent="0.25">
      <c r="D477" s="8"/>
      <c r="E477" s="8"/>
      <c r="F477" s="8"/>
      <c r="G477" s="8"/>
      <c r="N477" s="27">
        <f t="shared" si="248"/>
        <v>0</v>
      </c>
      <c r="R477" s="41">
        <f t="shared" si="249"/>
        <v>0</v>
      </c>
      <c r="U477" s="11">
        <f t="shared" si="250"/>
        <v>0</v>
      </c>
      <c r="V477" s="11">
        <f t="shared" si="251"/>
        <v>0</v>
      </c>
      <c r="W477" s="11">
        <f t="shared" si="252"/>
        <v>0</v>
      </c>
      <c r="X477" s="27">
        <f t="shared" si="253"/>
        <v>0</v>
      </c>
      <c r="AA477" s="29">
        <f t="shared" si="254"/>
        <v>0</v>
      </c>
      <c r="AB477" s="12" t="e">
        <f t="shared" si="244"/>
        <v>#DIV/0!</v>
      </c>
      <c r="AC477" s="42" t="e">
        <f t="shared" si="245"/>
        <v>#DIV/0!</v>
      </c>
      <c r="AE477" s="43">
        <f t="shared" si="246"/>
        <v>0</v>
      </c>
      <c r="AF477" s="43">
        <f t="shared" si="247"/>
        <v>0</v>
      </c>
    </row>
    <row r="478" spans="4:32" x14ac:dyDescent="0.25">
      <c r="D478" s="8"/>
      <c r="E478" s="8"/>
      <c r="F478" s="8"/>
      <c r="G478" s="8"/>
      <c r="N478" s="27">
        <f t="shared" si="248"/>
        <v>0</v>
      </c>
      <c r="R478" s="41">
        <f t="shared" si="249"/>
        <v>0</v>
      </c>
      <c r="U478" s="11">
        <f t="shared" si="250"/>
        <v>0</v>
      </c>
      <c r="V478" s="11">
        <f t="shared" si="251"/>
        <v>0</v>
      </c>
      <c r="W478" s="11">
        <f t="shared" si="252"/>
        <v>0</v>
      </c>
      <c r="X478" s="27">
        <f t="shared" si="253"/>
        <v>0</v>
      </c>
      <c r="AA478" s="29">
        <f t="shared" si="254"/>
        <v>0</v>
      </c>
      <c r="AB478" s="12" t="e">
        <f t="shared" si="244"/>
        <v>#DIV/0!</v>
      </c>
      <c r="AC478" s="42" t="e">
        <f t="shared" si="245"/>
        <v>#DIV/0!</v>
      </c>
      <c r="AE478" s="43">
        <f t="shared" si="246"/>
        <v>0</v>
      </c>
      <c r="AF478" s="43">
        <f t="shared" si="247"/>
        <v>0</v>
      </c>
    </row>
    <row r="479" spans="4:32" x14ac:dyDescent="0.25">
      <c r="D479" s="8"/>
      <c r="E479" s="8"/>
      <c r="F479" s="8"/>
      <c r="G479" s="8"/>
      <c r="N479" s="27">
        <f t="shared" si="248"/>
        <v>0</v>
      </c>
      <c r="R479" s="41">
        <f t="shared" si="249"/>
        <v>0</v>
      </c>
      <c r="U479" s="11">
        <f t="shared" si="250"/>
        <v>0</v>
      </c>
      <c r="V479" s="11">
        <f t="shared" si="251"/>
        <v>0</v>
      </c>
      <c r="W479" s="11">
        <f t="shared" si="252"/>
        <v>0</v>
      </c>
      <c r="X479" s="27">
        <f t="shared" si="253"/>
        <v>0</v>
      </c>
      <c r="AA479" s="29">
        <f t="shared" si="254"/>
        <v>0</v>
      </c>
      <c r="AB479" s="12" t="e">
        <f t="shared" si="244"/>
        <v>#DIV/0!</v>
      </c>
      <c r="AC479" s="42" t="e">
        <f t="shared" si="245"/>
        <v>#DIV/0!</v>
      </c>
      <c r="AE479" s="43">
        <f t="shared" si="246"/>
        <v>0</v>
      </c>
      <c r="AF479" s="43">
        <f t="shared" si="247"/>
        <v>0</v>
      </c>
    </row>
    <row r="480" spans="4:32" x14ac:dyDescent="0.25">
      <c r="D480" s="8"/>
      <c r="E480" s="8"/>
      <c r="F480" s="8"/>
      <c r="G480" s="8"/>
      <c r="N480" s="27">
        <f t="shared" si="248"/>
        <v>0</v>
      </c>
      <c r="R480" s="41">
        <f t="shared" si="249"/>
        <v>0</v>
      </c>
      <c r="U480" s="11">
        <f t="shared" si="250"/>
        <v>0</v>
      </c>
      <c r="V480" s="11">
        <f t="shared" si="251"/>
        <v>0</v>
      </c>
      <c r="W480" s="11">
        <f t="shared" si="252"/>
        <v>0</v>
      </c>
      <c r="X480" s="27">
        <f t="shared" si="253"/>
        <v>0</v>
      </c>
      <c r="AA480" s="29">
        <f t="shared" si="254"/>
        <v>0</v>
      </c>
      <c r="AB480" s="12" t="e">
        <f t="shared" si="244"/>
        <v>#DIV/0!</v>
      </c>
      <c r="AC480" s="42" t="e">
        <f t="shared" si="245"/>
        <v>#DIV/0!</v>
      </c>
      <c r="AE480" s="43">
        <f t="shared" si="246"/>
        <v>0</v>
      </c>
      <c r="AF480" s="43">
        <f t="shared" si="247"/>
        <v>0</v>
      </c>
    </row>
    <row r="481" spans="4:32" x14ac:dyDescent="0.25">
      <c r="D481" s="8"/>
      <c r="E481" s="8"/>
      <c r="F481" s="8"/>
      <c r="G481" s="8"/>
      <c r="N481" s="27">
        <f t="shared" si="248"/>
        <v>0</v>
      </c>
      <c r="R481" s="41">
        <f t="shared" si="249"/>
        <v>0</v>
      </c>
      <c r="U481" s="11">
        <f t="shared" si="250"/>
        <v>0</v>
      </c>
      <c r="V481" s="11">
        <f t="shared" si="251"/>
        <v>0</v>
      </c>
      <c r="W481" s="11">
        <f t="shared" si="252"/>
        <v>0</v>
      </c>
      <c r="X481" s="27">
        <f t="shared" si="253"/>
        <v>0</v>
      </c>
      <c r="AA481" s="29">
        <f t="shared" si="254"/>
        <v>0</v>
      </c>
      <c r="AB481" s="12" t="e">
        <f t="shared" si="244"/>
        <v>#DIV/0!</v>
      </c>
      <c r="AC481" s="42" t="e">
        <f t="shared" si="245"/>
        <v>#DIV/0!</v>
      </c>
      <c r="AE481" s="43">
        <f t="shared" si="246"/>
        <v>0</v>
      </c>
      <c r="AF481" s="43">
        <f t="shared" si="247"/>
        <v>0</v>
      </c>
    </row>
    <row r="482" spans="4:32" x14ac:dyDescent="0.25">
      <c r="D482" s="8"/>
      <c r="E482" s="8"/>
      <c r="F482" s="8"/>
      <c r="G482" s="8"/>
      <c r="N482" s="27">
        <f t="shared" si="248"/>
        <v>0</v>
      </c>
      <c r="R482" s="41">
        <f t="shared" si="249"/>
        <v>0</v>
      </c>
      <c r="U482" s="11">
        <f t="shared" si="250"/>
        <v>0</v>
      </c>
      <c r="V482" s="11">
        <f t="shared" si="251"/>
        <v>0</v>
      </c>
      <c r="W482" s="11">
        <f t="shared" si="252"/>
        <v>0</v>
      </c>
      <c r="X482" s="27">
        <f t="shared" si="253"/>
        <v>0</v>
      </c>
      <c r="AA482" s="29">
        <f t="shared" si="254"/>
        <v>0</v>
      </c>
      <c r="AB482" s="12" t="e">
        <f t="shared" si="244"/>
        <v>#DIV/0!</v>
      </c>
      <c r="AC482" s="42" t="e">
        <f t="shared" si="245"/>
        <v>#DIV/0!</v>
      </c>
      <c r="AE482" s="43">
        <f t="shared" si="246"/>
        <v>0</v>
      </c>
      <c r="AF482" s="43">
        <f t="shared" si="247"/>
        <v>0</v>
      </c>
    </row>
    <row r="483" spans="4:32" x14ac:dyDescent="0.25">
      <c r="D483" s="8"/>
      <c r="E483" s="8"/>
      <c r="F483" s="8"/>
      <c r="G483" s="8"/>
      <c r="N483" s="27">
        <f t="shared" si="248"/>
        <v>0</v>
      </c>
      <c r="R483" s="41">
        <f t="shared" si="249"/>
        <v>0</v>
      </c>
      <c r="U483" s="11">
        <f t="shared" si="250"/>
        <v>0</v>
      </c>
      <c r="V483" s="11">
        <f t="shared" si="251"/>
        <v>0</v>
      </c>
      <c r="W483" s="11">
        <f t="shared" si="252"/>
        <v>0</v>
      </c>
      <c r="X483" s="27">
        <f t="shared" si="253"/>
        <v>0</v>
      </c>
      <c r="AA483" s="29">
        <f t="shared" si="254"/>
        <v>0</v>
      </c>
      <c r="AB483" s="12" t="e">
        <f t="shared" si="244"/>
        <v>#DIV/0!</v>
      </c>
      <c r="AC483" s="42" t="e">
        <f t="shared" si="245"/>
        <v>#DIV/0!</v>
      </c>
      <c r="AE483" s="43">
        <f t="shared" si="246"/>
        <v>0</v>
      </c>
      <c r="AF483" s="43">
        <f t="shared" si="247"/>
        <v>0</v>
      </c>
    </row>
    <row r="484" spans="4:32" x14ac:dyDescent="0.25">
      <c r="D484" s="8"/>
      <c r="E484" s="8"/>
      <c r="F484" s="8"/>
      <c r="G484" s="8"/>
      <c r="N484" s="27">
        <f t="shared" si="248"/>
        <v>0</v>
      </c>
      <c r="R484" s="41">
        <f t="shared" si="249"/>
        <v>0</v>
      </c>
      <c r="U484" s="11">
        <f t="shared" si="250"/>
        <v>0</v>
      </c>
      <c r="V484" s="11">
        <f t="shared" si="251"/>
        <v>0</v>
      </c>
      <c r="W484" s="11">
        <f t="shared" si="252"/>
        <v>0</v>
      </c>
      <c r="X484" s="27">
        <f t="shared" si="253"/>
        <v>0</v>
      </c>
      <c r="AA484" s="29">
        <f t="shared" si="254"/>
        <v>0</v>
      </c>
      <c r="AB484" s="12" t="e">
        <f t="shared" si="244"/>
        <v>#DIV/0!</v>
      </c>
      <c r="AC484" s="42" t="e">
        <f t="shared" si="245"/>
        <v>#DIV/0!</v>
      </c>
      <c r="AE484" s="43">
        <f t="shared" si="246"/>
        <v>0</v>
      </c>
      <c r="AF484" s="43">
        <f t="shared" si="247"/>
        <v>0</v>
      </c>
    </row>
    <row r="485" spans="4:32" x14ac:dyDescent="0.25">
      <c r="D485" s="8"/>
      <c r="E485" s="8"/>
      <c r="F485" s="8"/>
      <c r="G485" s="8"/>
      <c r="N485" s="27">
        <f t="shared" si="248"/>
        <v>0</v>
      </c>
      <c r="R485" s="41">
        <f t="shared" si="249"/>
        <v>0</v>
      </c>
      <c r="U485" s="11">
        <f t="shared" si="250"/>
        <v>0</v>
      </c>
      <c r="V485" s="11">
        <f t="shared" si="251"/>
        <v>0</v>
      </c>
      <c r="W485" s="11">
        <f t="shared" si="252"/>
        <v>0</v>
      </c>
      <c r="X485" s="27">
        <f t="shared" si="253"/>
        <v>0</v>
      </c>
      <c r="AA485" s="29">
        <f t="shared" si="254"/>
        <v>0</v>
      </c>
      <c r="AB485" s="12" t="e">
        <f t="shared" si="244"/>
        <v>#DIV/0!</v>
      </c>
      <c r="AC485" s="42" t="e">
        <f t="shared" si="245"/>
        <v>#DIV/0!</v>
      </c>
      <c r="AE485" s="43">
        <f t="shared" si="246"/>
        <v>0</v>
      </c>
      <c r="AF485" s="43">
        <f t="shared" si="247"/>
        <v>0</v>
      </c>
    </row>
    <row r="486" spans="4:32" x14ac:dyDescent="0.25">
      <c r="D486" s="8"/>
      <c r="E486" s="8"/>
      <c r="F486" s="8"/>
      <c r="G486" s="8"/>
      <c r="N486" s="27">
        <f t="shared" si="248"/>
        <v>0</v>
      </c>
      <c r="R486" s="41">
        <f t="shared" si="249"/>
        <v>0</v>
      </c>
      <c r="U486" s="11">
        <f t="shared" si="250"/>
        <v>0</v>
      </c>
      <c r="V486" s="11">
        <f t="shared" si="251"/>
        <v>0</v>
      </c>
      <c r="W486" s="11">
        <f t="shared" si="252"/>
        <v>0</v>
      </c>
      <c r="X486" s="27">
        <f t="shared" si="253"/>
        <v>0</v>
      </c>
      <c r="AA486" s="29">
        <f t="shared" si="254"/>
        <v>0</v>
      </c>
      <c r="AB486" s="12" t="e">
        <f t="shared" si="244"/>
        <v>#DIV/0!</v>
      </c>
      <c r="AC486" s="42" t="e">
        <f t="shared" si="245"/>
        <v>#DIV/0!</v>
      </c>
      <c r="AE486" s="43">
        <f t="shared" si="246"/>
        <v>0</v>
      </c>
      <c r="AF486" s="43">
        <f t="shared" si="247"/>
        <v>0</v>
      </c>
    </row>
    <row r="487" spans="4:32" x14ac:dyDescent="0.25">
      <c r="D487" s="8"/>
      <c r="E487" s="8"/>
      <c r="F487" s="8"/>
      <c r="G487" s="8"/>
      <c r="N487" s="27">
        <f t="shared" si="248"/>
        <v>0</v>
      </c>
      <c r="R487" s="41">
        <f t="shared" si="249"/>
        <v>0</v>
      </c>
      <c r="U487" s="11">
        <f t="shared" si="250"/>
        <v>0</v>
      </c>
      <c r="V487" s="11">
        <f t="shared" si="251"/>
        <v>0</v>
      </c>
      <c r="W487" s="11">
        <f t="shared" si="252"/>
        <v>0</v>
      </c>
      <c r="X487" s="27">
        <f t="shared" si="253"/>
        <v>0</v>
      </c>
      <c r="AA487" s="29">
        <f t="shared" si="254"/>
        <v>0</v>
      </c>
      <c r="AB487" s="12" t="e">
        <f t="shared" si="244"/>
        <v>#DIV/0!</v>
      </c>
      <c r="AC487" s="42" t="e">
        <f t="shared" si="245"/>
        <v>#DIV/0!</v>
      </c>
      <c r="AE487" s="43">
        <f t="shared" si="246"/>
        <v>0</v>
      </c>
      <c r="AF487" s="43">
        <f t="shared" si="247"/>
        <v>0</v>
      </c>
    </row>
    <row r="488" spans="4:32" x14ac:dyDescent="0.25">
      <c r="D488" s="8"/>
      <c r="E488" s="8"/>
      <c r="F488" s="8"/>
      <c r="G488" s="8"/>
      <c r="N488" s="27">
        <f t="shared" si="248"/>
        <v>0</v>
      </c>
      <c r="R488" s="41">
        <f t="shared" si="249"/>
        <v>0</v>
      </c>
      <c r="U488" s="11">
        <f t="shared" si="250"/>
        <v>0</v>
      </c>
      <c r="V488" s="11">
        <f t="shared" si="251"/>
        <v>0</v>
      </c>
      <c r="W488" s="11">
        <f t="shared" si="252"/>
        <v>0</v>
      </c>
      <c r="X488" s="27">
        <f t="shared" si="253"/>
        <v>0</v>
      </c>
      <c r="AA488" s="29">
        <f t="shared" si="254"/>
        <v>0</v>
      </c>
      <c r="AB488" s="12" t="e">
        <f t="shared" si="244"/>
        <v>#DIV/0!</v>
      </c>
      <c r="AC488" s="42" t="e">
        <f t="shared" si="245"/>
        <v>#DIV/0!</v>
      </c>
      <c r="AE488" s="43">
        <f t="shared" si="246"/>
        <v>0</v>
      </c>
      <c r="AF488" s="43">
        <f t="shared" si="247"/>
        <v>0</v>
      </c>
    </row>
    <row r="489" spans="4:32" x14ac:dyDescent="0.25">
      <c r="D489" s="8"/>
      <c r="E489" s="8"/>
      <c r="F489" s="8"/>
      <c r="G489" s="8"/>
      <c r="N489" s="27">
        <f t="shared" si="248"/>
        <v>0</v>
      </c>
      <c r="R489" s="41">
        <f t="shared" si="249"/>
        <v>0</v>
      </c>
      <c r="U489" s="11">
        <f t="shared" si="250"/>
        <v>0</v>
      </c>
      <c r="V489" s="11">
        <f t="shared" si="251"/>
        <v>0</v>
      </c>
      <c r="W489" s="11">
        <f t="shared" si="252"/>
        <v>0</v>
      </c>
      <c r="X489" s="27">
        <f t="shared" si="253"/>
        <v>0</v>
      </c>
      <c r="AA489" s="29">
        <f t="shared" si="254"/>
        <v>0</v>
      </c>
      <c r="AB489" s="12" t="e">
        <f t="shared" si="244"/>
        <v>#DIV/0!</v>
      </c>
      <c r="AC489" s="42" t="e">
        <f t="shared" si="245"/>
        <v>#DIV/0!</v>
      </c>
      <c r="AE489" s="43">
        <f t="shared" si="246"/>
        <v>0</v>
      </c>
      <c r="AF489" s="43">
        <f t="shared" si="247"/>
        <v>0</v>
      </c>
    </row>
    <row r="490" spans="4:32" x14ac:dyDescent="0.25">
      <c r="D490" s="8"/>
      <c r="E490" s="8"/>
      <c r="F490" s="8"/>
      <c r="G490" s="8"/>
      <c r="N490" s="27">
        <f t="shared" si="248"/>
        <v>0</v>
      </c>
      <c r="R490" s="41">
        <f t="shared" si="249"/>
        <v>0</v>
      </c>
      <c r="U490" s="11">
        <f t="shared" si="250"/>
        <v>0</v>
      </c>
      <c r="V490" s="11">
        <f t="shared" si="251"/>
        <v>0</v>
      </c>
      <c r="W490" s="11">
        <f t="shared" si="252"/>
        <v>0</v>
      </c>
      <c r="X490" s="27">
        <f t="shared" si="253"/>
        <v>0</v>
      </c>
      <c r="AA490" s="29">
        <f t="shared" si="254"/>
        <v>0</v>
      </c>
      <c r="AB490" s="12" t="e">
        <f t="shared" si="244"/>
        <v>#DIV/0!</v>
      </c>
      <c r="AC490" s="42" t="e">
        <f t="shared" si="245"/>
        <v>#DIV/0!</v>
      </c>
      <c r="AE490" s="43">
        <f t="shared" si="246"/>
        <v>0</v>
      </c>
      <c r="AF490" s="43">
        <f t="shared" si="247"/>
        <v>0</v>
      </c>
    </row>
    <row r="491" spans="4:32" x14ac:dyDescent="0.25">
      <c r="D491" s="8"/>
      <c r="E491" s="8"/>
      <c r="F491" s="8"/>
      <c r="G491" s="8"/>
      <c r="N491" s="27">
        <f t="shared" si="248"/>
        <v>0</v>
      </c>
      <c r="R491" s="41">
        <f t="shared" si="249"/>
        <v>0</v>
      </c>
      <c r="U491" s="11">
        <f t="shared" si="250"/>
        <v>0</v>
      </c>
      <c r="V491" s="11">
        <f t="shared" si="251"/>
        <v>0</v>
      </c>
      <c r="W491" s="11">
        <f t="shared" si="252"/>
        <v>0</v>
      </c>
      <c r="X491" s="27">
        <f t="shared" si="253"/>
        <v>0</v>
      </c>
      <c r="AA491" s="29">
        <f t="shared" si="254"/>
        <v>0</v>
      </c>
      <c r="AB491" s="12" t="e">
        <f t="shared" si="244"/>
        <v>#DIV/0!</v>
      </c>
      <c r="AC491" s="42" t="e">
        <f t="shared" si="245"/>
        <v>#DIV/0!</v>
      </c>
      <c r="AE491" s="43">
        <f t="shared" si="246"/>
        <v>0</v>
      </c>
      <c r="AF491" s="43">
        <f t="shared" si="247"/>
        <v>0</v>
      </c>
    </row>
    <row r="492" spans="4:32" x14ac:dyDescent="0.25">
      <c r="D492" s="8"/>
      <c r="E492" s="8"/>
      <c r="F492" s="8"/>
      <c r="G492" s="8"/>
      <c r="N492" s="27">
        <f t="shared" si="248"/>
        <v>0</v>
      </c>
      <c r="R492" s="41">
        <f t="shared" si="249"/>
        <v>0</v>
      </c>
      <c r="U492" s="11">
        <f t="shared" si="250"/>
        <v>0</v>
      </c>
      <c r="V492" s="11">
        <f t="shared" si="251"/>
        <v>0</v>
      </c>
      <c r="W492" s="11">
        <f t="shared" si="252"/>
        <v>0</v>
      </c>
      <c r="X492" s="27">
        <f t="shared" si="253"/>
        <v>0</v>
      </c>
      <c r="AA492" s="29">
        <f t="shared" si="254"/>
        <v>0</v>
      </c>
      <c r="AB492" s="12" t="e">
        <f t="shared" si="244"/>
        <v>#DIV/0!</v>
      </c>
      <c r="AC492" s="42" t="e">
        <f t="shared" si="245"/>
        <v>#DIV/0!</v>
      </c>
      <c r="AE492" s="43">
        <f t="shared" si="246"/>
        <v>0</v>
      </c>
      <c r="AF492" s="43">
        <f t="shared" si="247"/>
        <v>0</v>
      </c>
    </row>
    <row r="493" spans="4:32" x14ac:dyDescent="0.25">
      <c r="D493" s="8"/>
      <c r="E493" s="8"/>
      <c r="F493" s="8"/>
      <c r="G493" s="8"/>
      <c r="N493" s="27">
        <f t="shared" si="248"/>
        <v>0</v>
      </c>
      <c r="R493" s="41">
        <f t="shared" si="249"/>
        <v>0</v>
      </c>
      <c r="U493" s="11">
        <f t="shared" si="250"/>
        <v>0</v>
      </c>
      <c r="V493" s="11">
        <f t="shared" si="251"/>
        <v>0</v>
      </c>
      <c r="W493" s="11">
        <f t="shared" si="252"/>
        <v>0</v>
      </c>
      <c r="X493" s="27">
        <f t="shared" si="253"/>
        <v>0</v>
      </c>
      <c r="AA493" s="29">
        <f t="shared" si="254"/>
        <v>0</v>
      </c>
      <c r="AB493" s="12" t="e">
        <f t="shared" si="244"/>
        <v>#DIV/0!</v>
      </c>
      <c r="AC493" s="42" t="e">
        <f t="shared" si="245"/>
        <v>#DIV/0!</v>
      </c>
      <c r="AE493" s="43">
        <f t="shared" si="246"/>
        <v>0</v>
      </c>
      <c r="AF493" s="43">
        <f t="shared" si="247"/>
        <v>0</v>
      </c>
    </row>
    <row r="494" spans="4:32" x14ac:dyDescent="0.25">
      <c r="D494" s="8"/>
      <c r="E494" s="8"/>
      <c r="F494" s="8"/>
      <c r="G494" s="8"/>
      <c r="N494" s="27">
        <f t="shared" si="248"/>
        <v>0</v>
      </c>
      <c r="R494" s="41">
        <f t="shared" si="249"/>
        <v>0</v>
      </c>
      <c r="U494" s="11">
        <f t="shared" si="250"/>
        <v>0</v>
      </c>
      <c r="V494" s="11">
        <f t="shared" si="251"/>
        <v>0</v>
      </c>
      <c r="W494" s="11">
        <f t="shared" si="252"/>
        <v>0</v>
      </c>
      <c r="X494" s="27">
        <f t="shared" si="253"/>
        <v>0</v>
      </c>
      <c r="AA494" s="29">
        <f t="shared" si="254"/>
        <v>0</v>
      </c>
      <c r="AB494" s="12" t="e">
        <f t="shared" si="244"/>
        <v>#DIV/0!</v>
      </c>
      <c r="AC494" s="42" t="e">
        <f t="shared" si="245"/>
        <v>#DIV/0!</v>
      </c>
      <c r="AE494" s="43">
        <f t="shared" si="246"/>
        <v>0</v>
      </c>
      <c r="AF494" s="43">
        <f t="shared" si="247"/>
        <v>0</v>
      </c>
    </row>
    <row r="495" spans="4:32" x14ac:dyDescent="0.25">
      <c r="D495" s="8"/>
      <c r="E495" s="8"/>
      <c r="F495" s="8"/>
      <c r="G495" s="8"/>
      <c r="N495" s="27">
        <f t="shared" si="248"/>
        <v>0</v>
      </c>
      <c r="R495" s="41">
        <f t="shared" si="249"/>
        <v>0</v>
      </c>
      <c r="U495" s="11">
        <f t="shared" si="250"/>
        <v>0</v>
      </c>
      <c r="V495" s="11">
        <f t="shared" si="251"/>
        <v>0</v>
      </c>
      <c r="W495" s="11">
        <f t="shared" si="252"/>
        <v>0</v>
      </c>
      <c r="X495" s="27">
        <f t="shared" si="253"/>
        <v>0</v>
      </c>
      <c r="AA495" s="29">
        <f t="shared" si="254"/>
        <v>0</v>
      </c>
      <c r="AB495" s="12" t="e">
        <f t="shared" si="244"/>
        <v>#DIV/0!</v>
      </c>
      <c r="AC495" s="42" t="e">
        <f t="shared" si="245"/>
        <v>#DIV/0!</v>
      </c>
      <c r="AE495" s="43">
        <f t="shared" si="246"/>
        <v>0</v>
      </c>
      <c r="AF495" s="43">
        <f t="shared" si="247"/>
        <v>0</v>
      </c>
    </row>
    <row r="496" spans="4:32" x14ac:dyDescent="0.25">
      <c r="D496" s="8"/>
      <c r="E496" s="8"/>
      <c r="F496" s="8"/>
      <c r="G496" s="8"/>
      <c r="N496" s="27">
        <f t="shared" si="248"/>
        <v>0</v>
      </c>
      <c r="R496" s="41">
        <f t="shared" si="249"/>
        <v>0</v>
      </c>
      <c r="U496" s="11">
        <f t="shared" si="250"/>
        <v>0</v>
      </c>
      <c r="V496" s="11">
        <f t="shared" si="251"/>
        <v>0</v>
      </c>
      <c r="W496" s="11">
        <f t="shared" si="252"/>
        <v>0</v>
      </c>
      <c r="X496" s="27">
        <f t="shared" si="253"/>
        <v>0</v>
      </c>
      <c r="AA496" s="29">
        <f t="shared" si="254"/>
        <v>0</v>
      </c>
      <c r="AB496" s="12" t="e">
        <f t="shared" si="244"/>
        <v>#DIV/0!</v>
      </c>
      <c r="AC496" s="42" t="e">
        <f t="shared" si="245"/>
        <v>#DIV/0!</v>
      </c>
      <c r="AE496" s="43">
        <f t="shared" si="246"/>
        <v>0</v>
      </c>
      <c r="AF496" s="43">
        <f t="shared" si="247"/>
        <v>0</v>
      </c>
    </row>
    <row r="497" spans="4:32" x14ac:dyDescent="0.25">
      <c r="D497" s="8"/>
      <c r="E497" s="8"/>
      <c r="F497" s="8"/>
      <c r="G497" s="8"/>
      <c r="N497" s="27">
        <f t="shared" si="248"/>
        <v>0</v>
      </c>
      <c r="R497" s="41">
        <f t="shared" si="249"/>
        <v>0</v>
      </c>
      <c r="U497" s="11">
        <f t="shared" si="250"/>
        <v>0</v>
      </c>
      <c r="V497" s="11">
        <f t="shared" si="251"/>
        <v>0</v>
      </c>
      <c r="W497" s="11">
        <f t="shared" si="252"/>
        <v>0</v>
      </c>
      <c r="X497" s="27">
        <f t="shared" si="253"/>
        <v>0</v>
      </c>
      <c r="AA497" s="29">
        <f t="shared" si="254"/>
        <v>0</v>
      </c>
      <c r="AB497" s="12" t="e">
        <f t="shared" si="244"/>
        <v>#DIV/0!</v>
      </c>
      <c r="AC497" s="42" t="e">
        <f t="shared" si="245"/>
        <v>#DIV/0!</v>
      </c>
      <c r="AE497" s="43">
        <f t="shared" si="246"/>
        <v>0</v>
      </c>
      <c r="AF497" s="43">
        <f t="shared" si="247"/>
        <v>0</v>
      </c>
    </row>
    <row r="498" spans="4:32" x14ac:dyDescent="0.25">
      <c r="D498" s="8"/>
      <c r="E498" s="8"/>
      <c r="F498" s="8"/>
      <c r="G498" s="8"/>
      <c r="N498" s="27">
        <f t="shared" si="248"/>
        <v>0</v>
      </c>
      <c r="R498" s="41">
        <f t="shared" si="249"/>
        <v>0</v>
      </c>
      <c r="U498" s="11">
        <f t="shared" si="250"/>
        <v>0</v>
      </c>
      <c r="V498" s="11">
        <f t="shared" si="251"/>
        <v>0</v>
      </c>
      <c r="W498" s="11">
        <f t="shared" si="252"/>
        <v>0</v>
      </c>
      <c r="X498" s="27">
        <f t="shared" si="253"/>
        <v>0</v>
      </c>
      <c r="AA498" s="29">
        <f t="shared" si="254"/>
        <v>0</v>
      </c>
      <c r="AB498" s="12" t="e">
        <f t="shared" si="244"/>
        <v>#DIV/0!</v>
      </c>
      <c r="AC498" s="42" t="e">
        <f t="shared" si="245"/>
        <v>#DIV/0!</v>
      </c>
      <c r="AE498" s="43">
        <f t="shared" si="246"/>
        <v>0</v>
      </c>
      <c r="AF498" s="43">
        <f t="shared" si="247"/>
        <v>0</v>
      </c>
    </row>
    <row r="499" spans="4:32" x14ac:dyDescent="0.25">
      <c r="D499" s="8"/>
      <c r="E499" s="8"/>
      <c r="F499" s="8"/>
      <c r="G499" s="8"/>
      <c r="N499" s="27">
        <f t="shared" si="248"/>
        <v>0</v>
      </c>
      <c r="R499" s="41">
        <f t="shared" si="249"/>
        <v>0</v>
      </c>
      <c r="U499" s="11">
        <f t="shared" si="250"/>
        <v>0</v>
      </c>
      <c r="V499" s="11">
        <f t="shared" si="251"/>
        <v>0</v>
      </c>
      <c r="W499" s="11">
        <f t="shared" si="252"/>
        <v>0</v>
      </c>
      <c r="X499" s="27">
        <f t="shared" si="253"/>
        <v>0</v>
      </c>
      <c r="AA499" s="29">
        <f t="shared" si="254"/>
        <v>0</v>
      </c>
      <c r="AB499" s="12" t="e">
        <f t="shared" si="244"/>
        <v>#DIV/0!</v>
      </c>
      <c r="AC499" s="42" t="e">
        <f t="shared" si="245"/>
        <v>#DIV/0!</v>
      </c>
      <c r="AE499" s="43">
        <f t="shared" si="246"/>
        <v>0</v>
      </c>
      <c r="AF499" s="43">
        <f t="shared" si="247"/>
        <v>0</v>
      </c>
    </row>
    <row r="500" spans="4:32" x14ac:dyDescent="0.25">
      <c r="D500" s="8"/>
      <c r="E500" s="8"/>
      <c r="F500" s="8"/>
      <c r="G500" s="8"/>
      <c r="N500" s="27">
        <f t="shared" si="248"/>
        <v>0</v>
      </c>
      <c r="R500" s="41">
        <f t="shared" si="249"/>
        <v>0</v>
      </c>
      <c r="U500" s="11">
        <f t="shared" si="250"/>
        <v>0</v>
      </c>
      <c r="V500" s="11">
        <f t="shared" si="251"/>
        <v>0</v>
      </c>
      <c r="W500" s="11">
        <f t="shared" si="252"/>
        <v>0</v>
      </c>
      <c r="X500" s="27">
        <f t="shared" si="253"/>
        <v>0</v>
      </c>
      <c r="AA500" s="29">
        <f t="shared" si="254"/>
        <v>0</v>
      </c>
      <c r="AB500" s="12" t="e">
        <f t="shared" si="244"/>
        <v>#DIV/0!</v>
      </c>
      <c r="AC500" s="42" t="e">
        <f t="shared" si="245"/>
        <v>#DIV/0!</v>
      </c>
      <c r="AE500" s="43">
        <f t="shared" si="246"/>
        <v>0</v>
      </c>
      <c r="AF500" s="43">
        <f t="shared" si="247"/>
        <v>0</v>
      </c>
    </row>
    <row r="501" spans="4:32" x14ac:dyDescent="0.25">
      <c r="D501" s="8"/>
      <c r="E501" s="8"/>
      <c r="F501" s="8"/>
      <c r="G501" s="8"/>
      <c r="N501" s="27">
        <f t="shared" si="248"/>
        <v>0</v>
      </c>
      <c r="R501" s="41">
        <f t="shared" si="249"/>
        <v>0</v>
      </c>
      <c r="U501" s="11">
        <f t="shared" si="250"/>
        <v>0</v>
      </c>
      <c r="V501" s="11">
        <f t="shared" si="251"/>
        <v>0</v>
      </c>
      <c r="W501" s="11">
        <f t="shared" si="252"/>
        <v>0</v>
      </c>
      <c r="X501" s="27">
        <f t="shared" si="253"/>
        <v>0</v>
      </c>
      <c r="AA501" s="29">
        <f t="shared" si="254"/>
        <v>0</v>
      </c>
      <c r="AB501" s="12" t="e">
        <f t="shared" si="244"/>
        <v>#DIV/0!</v>
      </c>
      <c r="AC501" s="42" t="e">
        <f t="shared" si="245"/>
        <v>#DIV/0!</v>
      </c>
      <c r="AE501" s="43">
        <f t="shared" si="246"/>
        <v>0</v>
      </c>
      <c r="AF501" s="43">
        <f t="shared" si="247"/>
        <v>0</v>
      </c>
    </row>
    <row r="502" spans="4:32" x14ac:dyDescent="0.25">
      <c r="D502" s="8"/>
      <c r="E502" s="8"/>
      <c r="F502" s="8"/>
      <c r="G502" s="8"/>
      <c r="N502" s="27">
        <f t="shared" si="248"/>
        <v>0</v>
      </c>
      <c r="R502" s="41">
        <f t="shared" si="249"/>
        <v>0</v>
      </c>
      <c r="U502" s="11">
        <f t="shared" si="250"/>
        <v>0</v>
      </c>
      <c r="V502" s="11">
        <f t="shared" si="251"/>
        <v>0</v>
      </c>
      <c r="W502" s="11">
        <f t="shared" si="252"/>
        <v>0</v>
      </c>
      <c r="X502" s="27">
        <f t="shared" si="253"/>
        <v>0</v>
      </c>
      <c r="AA502" s="29">
        <f t="shared" si="254"/>
        <v>0</v>
      </c>
      <c r="AB502" s="12" t="e">
        <f t="shared" si="244"/>
        <v>#DIV/0!</v>
      </c>
      <c r="AC502" s="42" t="e">
        <f t="shared" si="245"/>
        <v>#DIV/0!</v>
      </c>
      <c r="AE502" s="43">
        <f t="shared" si="246"/>
        <v>0</v>
      </c>
      <c r="AF502" s="43">
        <f t="shared" si="247"/>
        <v>0</v>
      </c>
    </row>
    <row r="503" spans="4:32" x14ac:dyDescent="0.25">
      <c r="D503" s="8"/>
      <c r="E503" s="8"/>
      <c r="F503" s="8"/>
      <c r="G503" s="8"/>
      <c r="N503" s="27">
        <f t="shared" si="248"/>
        <v>0</v>
      </c>
      <c r="R503" s="41">
        <f t="shared" si="249"/>
        <v>0</v>
      </c>
      <c r="U503" s="11">
        <f t="shared" si="250"/>
        <v>0</v>
      </c>
      <c r="V503" s="11">
        <f t="shared" si="251"/>
        <v>0</v>
      </c>
      <c r="W503" s="11">
        <f t="shared" si="252"/>
        <v>0</v>
      </c>
      <c r="X503" s="27">
        <f t="shared" si="253"/>
        <v>0</v>
      </c>
      <c r="AA503" s="29">
        <f t="shared" si="254"/>
        <v>0</v>
      </c>
      <c r="AB503" s="12" t="e">
        <f t="shared" si="244"/>
        <v>#DIV/0!</v>
      </c>
      <c r="AC503" s="42" t="e">
        <f t="shared" si="245"/>
        <v>#DIV/0!</v>
      </c>
      <c r="AE503" s="43">
        <f t="shared" si="246"/>
        <v>0</v>
      </c>
      <c r="AF503" s="43">
        <f t="shared" si="247"/>
        <v>0</v>
      </c>
    </row>
    <row r="504" spans="4:32" x14ac:dyDescent="0.25">
      <c r="D504" s="8"/>
      <c r="E504" s="8"/>
      <c r="F504" s="8"/>
      <c r="G504" s="8"/>
      <c r="N504" s="27">
        <f t="shared" si="248"/>
        <v>0</v>
      </c>
      <c r="R504" s="41">
        <f t="shared" si="249"/>
        <v>0</v>
      </c>
      <c r="U504" s="11">
        <f t="shared" si="250"/>
        <v>0</v>
      </c>
      <c r="V504" s="11">
        <f t="shared" si="251"/>
        <v>0</v>
      </c>
      <c r="W504" s="11">
        <f t="shared" si="252"/>
        <v>0</v>
      </c>
      <c r="X504" s="27">
        <f t="shared" si="253"/>
        <v>0</v>
      </c>
      <c r="AA504" s="29">
        <f t="shared" si="254"/>
        <v>0</v>
      </c>
      <c r="AB504" s="12" t="e">
        <f t="shared" si="244"/>
        <v>#DIV/0!</v>
      </c>
      <c r="AC504" s="42" t="e">
        <f t="shared" si="245"/>
        <v>#DIV/0!</v>
      </c>
      <c r="AE504" s="43">
        <f t="shared" si="246"/>
        <v>0</v>
      </c>
      <c r="AF504" s="43">
        <f t="shared" si="247"/>
        <v>0</v>
      </c>
    </row>
    <row r="505" spans="4:32" x14ac:dyDescent="0.25">
      <c r="D505" s="8"/>
      <c r="E505" s="8"/>
      <c r="F505" s="8"/>
      <c r="G505" s="8"/>
      <c r="N505" s="27">
        <f t="shared" si="248"/>
        <v>0</v>
      </c>
      <c r="R505" s="41">
        <f t="shared" si="249"/>
        <v>0</v>
      </c>
      <c r="U505" s="11">
        <f t="shared" si="250"/>
        <v>0</v>
      </c>
      <c r="V505" s="11">
        <f t="shared" si="251"/>
        <v>0</v>
      </c>
      <c r="W505" s="11">
        <f t="shared" si="252"/>
        <v>0</v>
      </c>
      <c r="X505" s="27">
        <f t="shared" si="253"/>
        <v>0</v>
      </c>
      <c r="AA505" s="29">
        <f t="shared" si="254"/>
        <v>0</v>
      </c>
      <c r="AB505" s="12" t="e">
        <f t="shared" si="244"/>
        <v>#DIV/0!</v>
      </c>
      <c r="AC505" s="42" t="e">
        <f t="shared" si="245"/>
        <v>#DIV/0!</v>
      </c>
      <c r="AE505" s="43">
        <f t="shared" si="246"/>
        <v>0</v>
      </c>
      <c r="AF505" s="43">
        <f t="shared" si="247"/>
        <v>0</v>
      </c>
    </row>
    <row r="506" spans="4:32" x14ac:dyDescent="0.25">
      <c r="D506" s="8"/>
      <c r="E506" s="8"/>
      <c r="F506" s="8"/>
      <c r="G506" s="8"/>
      <c r="N506" s="27">
        <f t="shared" si="248"/>
        <v>0</v>
      </c>
      <c r="R506" s="41">
        <f t="shared" si="249"/>
        <v>0</v>
      </c>
      <c r="U506" s="11">
        <f t="shared" si="250"/>
        <v>0</v>
      </c>
      <c r="V506" s="11">
        <f t="shared" si="251"/>
        <v>0</v>
      </c>
      <c r="W506" s="11">
        <f t="shared" si="252"/>
        <v>0</v>
      </c>
      <c r="X506" s="27">
        <f t="shared" si="253"/>
        <v>0</v>
      </c>
      <c r="AA506" s="29">
        <f t="shared" si="254"/>
        <v>0</v>
      </c>
      <c r="AB506" s="12" t="e">
        <f t="shared" si="244"/>
        <v>#DIV/0!</v>
      </c>
      <c r="AC506" s="42" t="e">
        <f t="shared" si="245"/>
        <v>#DIV/0!</v>
      </c>
      <c r="AE506" s="43">
        <f t="shared" si="246"/>
        <v>0</v>
      </c>
      <c r="AF506" s="43">
        <f t="shared" si="247"/>
        <v>0</v>
      </c>
    </row>
    <row r="507" spans="4:32" x14ac:dyDescent="0.25">
      <c r="D507" s="8"/>
      <c r="E507" s="8"/>
      <c r="F507" s="8"/>
      <c r="G507" s="8"/>
      <c r="N507" s="27">
        <f t="shared" si="248"/>
        <v>0</v>
      </c>
      <c r="R507" s="41">
        <f t="shared" si="249"/>
        <v>0</v>
      </c>
      <c r="U507" s="11">
        <f t="shared" si="250"/>
        <v>0</v>
      </c>
      <c r="V507" s="11">
        <f t="shared" si="251"/>
        <v>0</v>
      </c>
      <c r="W507" s="11">
        <f t="shared" si="252"/>
        <v>0</v>
      </c>
      <c r="X507" s="27">
        <f t="shared" si="253"/>
        <v>0</v>
      </c>
      <c r="AA507" s="29">
        <f t="shared" si="254"/>
        <v>0</v>
      </c>
      <c r="AB507" s="12" t="e">
        <f t="shared" si="244"/>
        <v>#DIV/0!</v>
      </c>
      <c r="AC507" s="42" t="e">
        <f t="shared" si="245"/>
        <v>#DIV/0!</v>
      </c>
      <c r="AE507" s="43">
        <f t="shared" si="246"/>
        <v>0</v>
      </c>
      <c r="AF507" s="43">
        <f t="shared" si="247"/>
        <v>0</v>
      </c>
    </row>
    <row r="508" spans="4:32" x14ac:dyDescent="0.25">
      <c r="D508" s="8"/>
      <c r="E508" s="8"/>
      <c r="F508" s="8"/>
      <c r="G508" s="8"/>
      <c r="N508" s="27">
        <f t="shared" si="248"/>
        <v>0</v>
      </c>
      <c r="R508" s="41">
        <f t="shared" si="249"/>
        <v>0</v>
      </c>
      <c r="U508" s="11">
        <f t="shared" si="250"/>
        <v>0</v>
      </c>
      <c r="V508" s="11">
        <f t="shared" si="251"/>
        <v>0</v>
      </c>
      <c r="W508" s="11">
        <f t="shared" si="252"/>
        <v>0</v>
      </c>
      <c r="X508" s="27">
        <f t="shared" si="253"/>
        <v>0</v>
      </c>
      <c r="AA508" s="29">
        <f t="shared" si="254"/>
        <v>0</v>
      </c>
      <c r="AB508" s="12" t="e">
        <f t="shared" si="244"/>
        <v>#DIV/0!</v>
      </c>
      <c r="AC508" s="42" t="e">
        <f t="shared" si="245"/>
        <v>#DIV/0!</v>
      </c>
      <c r="AE508" s="43">
        <f t="shared" si="246"/>
        <v>0</v>
      </c>
      <c r="AF508" s="43">
        <f t="shared" si="247"/>
        <v>0</v>
      </c>
    </row>
    <row r="509" spans="4:32" x14ac:dyDescent="0.25">
      <c r="D509" s="8"/>
      <c r="E509" s="8"/>
      <c r="F509" s="8"/>
      <c r="G509" s="8"/>
      <c r="N509" s="27">
        <f t="shared" si="248"/>
        <v>0</v>
      </c>
      <c r="R509" s="41">
        <f t="shared" si="249"/>
        <v>0</v>
      </c>
      <c r="U509" s="11">
        <f t="shared" si="250"/>
        <v>0</v>
      </c>
      <c r="V509" s="11">
        <f t="shared" si="251"/>
        <v>0</v>
      </c>
      <c r="W509" s="11">
        <f t="shared" si="252"/>
        <v>0</v>
      </c>
      <c r="X509" s="27">
        <f t="shared" si="253"/>
        <v>0</v>
      </c>
      <c r="AA509" s="29">
        <f t="shared" si="254"/>
        <v>0</v>
      </c>
      <c r="AB509" s="12" t="e">
        <f t="shared" si="244"/>
        <v>#DIV/0!</v>
      </c>
      <c r="AC509" s="42" t="e">
        <f t="shared" si="245"/>
        <v>#DIV/0!</v>
      </c>
      <c r="AE509" s="43">
        <f t="shared" si="246"/>
        <v>0</v>
      </c>
      <c r="AF509" s="43">
        <f t="shared" si="247"/>
        <v>0</v>
      </c>
    </row>
    <row r="510" spans="4:32" x14ac:dyDescent="0.25">
      <c r="D510" s="8"/>
      <c r="E510" s="8"/>
      <c r="F510" s="8"/>
      <c r="G510" s="8"/>
      <c r="N510" s="27">
        <f t="shared" si="248"/>
        <v>0</v>
      </c>
      <c r="R510" s="41">
        <f t="shared" si="249"/>
        <v>0</v>
      </c>
      <c r="U510" s="11">
        <f t="shared" si="250"/>
        <v>0</v>
      </c>
      <c r="V510" s="11">
        <f t="shared" si="251"/>
        <v>0</v>
      </c>
      <c r="W510" s="11">
        <f t="shared" si="252"/>
        <v>0</v>
      </c>
      <c r="X510" s="27">
        <f t="shared" si="253"/>
        <v>0</v>
      </c>
      <c r="AA510" s="29">
        <f t="shared" si="254"/>
        <v>0</v>
      </c>
      <c r="AB510" s="12" t="e">
        <f t="shared" si="244"/>
        <v>#DIV/0!</v>
      </c>
      <c r="AC510" s="42" t="e">
        <f t="shared" si="245"/>
        <v>#DIV/0!</v>
      </c>
      <c r="AE510" s="43">
        <f t="shared" si="246"/>
        <v>0</v>
      </c>
      <c r="AF510" s="43">
        <f t="shared" si="247"/>
        <v>0</v>
      </c>
    </row>
    <row r="511" spans="4:32" x14ac:dyDescent="0.25">
      <c r="D511" s="8"/>
      <c r="E511" s="8"/>
      <c r="F511" s="8"/>
      <c r="G511" s="8"/>
      <c r="N511" s="27">
        <f t="shared" si="248"/>
        <v>0</v>
      </c>
      <c r="R511" s="41">
        <f t="shared" si="249"/>
        <v>0</v>
      </c>
      <c r="U511" s="11">
        <f t="shared" si="250"/>
        <v>0</v>
      </c>
      <c r="V511" s="11">
        <f t="shared" si="251"/>
        <v>0</v>
      </c>
      <c r="W511" s="11">
        <f t="shared" si="252"/>
        <v>0</v>
      </c>
      <c r="X511" s="27">
        <f t="shared" si="253"/>
        <v>0</v>
      </c>
      <c r="AA511" s="29">
        <f t="shared" si="254"/>
        <v>0</v>
      </c>
      <c r="AB511" s="12" t="e">
        <f t="shared" si="244"/>
        <v>#DIV/0!</v>
      </c>
      <c r="AC511" s="42" t="e">
        <f t="shared" si="245"/>
        <v>#DIV/0!</v>
      </c>
      <c r="AE511" s="43">
        <f t="shared" si="246"/>
        <v>0</v>
      </c>
      <c r="AF511" s="43">
        <f t="shared" si="247"/>
        <v>0</v>
      </c>
    </row>
    <row r="512" spans="4:32" x14ac:dyDescent="0.25">
      <c r="D512" s="8"/>
      <c r="E512" s="8"/>
      <c r="F512" s="8"/>
      <c r="G512" s="8"/>
      <c r="N512" s="27">
        <f t="shared" si="248"/>
        <v>0</v>
      </c>
      <c r="R512" s="41">
        <f t="shared" si="249"/>
        <v>0</v>
      </c>
      <c r="U512" s="11">
        <f t="shared" si="250"/>
        <v>0</v>
      </c>
      <c r="V512" s="11">
        <f t="shared" si="251"/>
        <v>0</v>
      </c>
      <c r="W512" s="11">
        <f t="shared" si="252"/>
        <v>0</v>
      </c>
      <c r="X512" s="27">
        <f t="shared" si="253"/>
        <v>0</v>
      </c>
      <c r="AA512" s="29">
        <f t="shared" si="254"/>
        <v>0</v>
      </c>
      <c r="AB512" s="12" t="e">
        <f t="shared" si="244"/>
        <v>#DIV/0!</v>
      </c>
      <c r="AC512" s="42" t="e">
        <f t="shared" si="245"/>
        <v>#DIV/0!</v>
      </c>
      <c r="AE512" s="43">
        <f t="shared" si="246"/>
        <v>0</v>
      </c>
      <c r="AF512" s="43">
        <f t="shared" si="247"/>
        <v>0</v>
      </c>
    </row>
    <row r="513" spans="4:32" x14ac:dyDescent="0.25">
      <c r="D513" s="8"/>
      <c r="E513" s="8"/>
      <c r="F513" s="8"/>
      <c r="G513" s="8"/>
      <c r="N513" s="27">
        <f t="shared" si="248"/>
        <v>0</v>
      </c>
      <c r="R513" s="41">
        <f t="shared" si="249"/>
        <v>0</v>
      </c>
      <c r="U513" s="11">
        <f t="shared" si="250"/>
        <v>0</v>
      </c>
      <c r="V513" s="11">
        <f t="shared" si="251"/>
        <v>0</v>
      </c>
      <c r="W513" s="11">
        <f t="shared" si="252"/>
        <v>0</v>
      </c>
      <c r="X513" s="27">
        <f t="shared" si="253"/>
        <v>0</v>
      </c>
      <c r="AA513" s="29">
        <f t="shared" si="254"/>
        <v>0</v>
      </c>
      <c r="AB513" s="12" t="e">
        <f t="shared" si="244"/>
        <v>#DIV/0!</v>
      </c>
      <c r="AC513" s="42" t="e">
        <f t="shared" si="245"/>
        <v>#DIV/0!</v>
      </c>
      <c r="AE513" s="43">
        <f t="shared" si="246"/>
        <v>0</v>
      </c>
      <c r="AF513" s="43">
        <f t="shared" si="247"/>
        <v>0</v>
      </c>
    </row>
    <row r="514" spans="4:32" x14ac:dyDescent="0.25">
      <c r="D514" s="8"/>
      <c r="E514" s="8"/>
      <c r="F514" s="8"/>
      <c r="G514" s="8"/>
      <c r="N514" s="27">
        <f t="shared" si="248"/>
        <v>0</v>
      </c>
      <c r="R514" s="41">
        <f t="shared" si="249"/>
        <v>0</v>
      </c>
      <c r="U514" s="11">
        <f t="shared" si="250"/>
        <v>0</v>
      </c>
      <c r="V514" s="11">
        <f t="shared" si="251"/>
        <v>0</v>
      </c>
      <c r="W514" s="11">
        <f t="shared" si="252"/>
        <v>0</v>
      </c>
      <c r="X514" s="27">
        <f t="shared" si="253"/>
        <v>0</v>
      </c>
      <c r="AA514" s="29">
        <f t="shared" si="254"/>
        <v>0</v>
      </c>
      <c r="AB514" s="12" t="e">
        <f t="shared" si="244"/>
        <v>#DIV/0!</v>
      </c>
      <c r="AC514" s="42" t="e">
        <f t="shared" si="245"/>
        <v>#DIV/0!</v>
      </c>
      <c r="AE514" s="43">
        <f t="shared" si="246"/>
        <v>0</v>
      </c>
      <c r="AF514" s="43">
        <f t="shared" si="247"/>
        <v>0</v>
      </c>
    </row>
    <row r="515" spans="4:32" x14ac:dyDescent="0.25">
      <c r="D515" s="8"/>
      <c r="E515" s="8"/>
      <c r="F515" s="8"/>
      <c r="G515" s="8"/>
      <c r="N515" s="27">
        <f t="shared" si="248"/>
        <v>0</v>
      </c>
      <c r="R515" s="41">
        <f t="shared" si="249"/>
        <v>0</v>
      </c>
      <c r="U515" s="11">
        <f t="shared" si="250"/>
        <v>0</v>
      </c>
      <c r="V515" s="11">
        <f t="shared" si="251"/>
        <v>0</v>
      </c>
      <c r="W515" s="11">
        <f t="shared" si="252"/>
        <v>0</v>
      </c>
      <c r="X515" s="27">
        <f t="shared" si="253"/>
        <v>0</v>
      </c>
      <c r="AA515" s="29">
        <f t="shared" si="254"/>
        <v>0</v>
      </c>
      <c r="AB515" s="12" t="e">
        <f t="shared" si="244"/>
        <v>#DIV/0!</v>
      </c>
      <c r="AC515" s="42" t="e">
        <f t="shared" si="245"/>
        <v>#DIV/0!</v>
      </c>
      <c r="AE515" s="43">
        <f t="shared" si="246"/>
        <v>0</v>
      </c>
      <c r="AF515" s="43">
        <f t="shared" si="247"/>
        <v>0</v>
      </c>
    </row>
    <row r="516" spans="4:32" x14ac:dyDescent="0.25">
      <c r="D516" s="8"/>
      <c r="E516" s="8"/>
      <c r="F516" s="8"/>
      <c r="G516" s="8"/>
      <c r="N516" s="27">
        <f t="shared" si="248"/>
        <v>0</v>
      </c>
      <c r="R516" s="41">
        <f t="shared" si="249"/>
        <v>0</v>
      </c>
      <c r="U516" s="11">
        <f t="shared" si="250"/>
        <v>0</v>
      </c>
      <c r="V516" s="11">
        <f t="shared" si="251"/>
        <v>0</v>
      </c>
      <c r="W516" s="11">
        <f t="shared" si="252"/>
        <v>0</v>
      </c>
      <c r="X516" s="27">
        <f t="shared" si="253"/>
        <v>0</v>
      </c>
      <c r="AA516" s="29">
        <f t="shared" si="254"/>
        <v>0</v>
      </c>
      <c r="AB516" s="12" t="e">
        <f t="shared" si="244"/>
        <v>#DIV/0!</v>
      </c>
      <c r="AC516" s="42" t="e">
        <f t="shared" si="245"/>
        <v>#DIV/0!</v>
      </c>
      <c r="AE516" s="43">
        <f t="shared" si="246"/>
        <v>0</v>
      </c>
      <c r="AF516" s="43">
        <f t="shared" si="247"/>
        <v>0</v>
      </c>
    </row>
    <row r="517" spans="4:32" x14ac:dyDescent="0.25">
      <c r="D517" s="8"/>
      <c r="E517" s="8"/>
      <c r="F517" s="8"/>
      <c r="G517" s="8"/>
      <c r="N517" s="27">
        <f t="shared" si="248"/>
        <v>0</v>
      </c>
      <c r="R517" s="41">
        <f t="shared" si="249"/>
        <v>0</v>
      </c>
      <c r="U517" s="11">
        <f t="shared" si="250"/>
        <v>0</v>
      </c>
      <c r="V517" s="11">
        <f t="shared" si="251"/>
        <v>0</v>
      </c>
      <c r="W517" s="11">
        <f t="shared" si="252"/>
        <v>0</v>
      </c>
      <c r="X517" s="27">
        <f t="shared" si="253"/>
        <v>0</v>
      </c>
      <c r="AA517" s="29">
        <f t="shared" si="254"/>
        <v>0</v>
      </c>
      <c r="AB517" s="12" t="e">
        <f t="shared" si="244"/>
        <v>#DIV/0!</v>
      </c>
      <c r="AC517" s="42" t="e">
        <f t="shared" si="245"/>
        <v>#DIV/0!</v>
      </c>
      <c r="AE517" s="43">
        <f t="shared" si="246"/>
        <v>0</v>
      </c>
      <c r="AF517" s="43">
        <f t="shared" si="247"/>
        <v>0</v>
      </c>
    </row>
    <row r="518" spans="4:32" x14ac:dyDescent="0.25">
      <c r="D518" s="8"/>
      <c r="E518" s="8"/>
      <c r="F518" s="8"/>
      <c r="G518" s="8"/>
      <c r="N518" s="27">
        <f t="shared" si="248"/>
        <v>0</v>
      </c>
      <c r="R518" s="41">
        <f t="shared" si="249"/>
        <v>0</v>
      </c>
      <c r="U518" s="11">
        <f t="shared" si="250"/>
        <v>0</v>
      </c>
      <c r="V518" s="11">
        <f t="shared" si="251"/>
        <v>0</v>
      </c>
      <c r="W518" s="11">
        <f t="shared" si="252"/>
        <v>0</v>
      </c>
      <c r="X518" s="27">
        <f t="shared" si="253"/>
        <v>0</v>
      </c>
      <c r="AA518" s="29">
        <f t="shared" si="254"/>
        <v>0</v>
      </c>
      <c r="AB518" s="12" t="e">
        <f t="shared" si="244"/>
        <v>#DIV/0!</v>
      </c>
      <c r="AC518" s="42" t="e">
        <f t="shared" si="245"/>
        <v>#DIV/0!</v>
      </c>
      <c r="AE518" s="43">
        <f t="shared" si="246"/>
        <v>0</v>
      </c>
      <c r="AF518" s="43">
        <f t="shared" si="247"/>
        <v>0</v>
      </c>
    </row>
    <row r="519" spans="4:32" x14ac:dyDescent="0.25">
      <c r="D519" s="8"/>
      <c r="E519" s="8"/>
      <c r="F519" s="8"/>
      <c r="G519" s="8"/>
      <c r="N519" s="27">
        <f t="shared" si="248"/>
        <v>0</v>
      </c>
      <c r="R519" s="41">
        <f t="shared" si="249"/>
        <v>0</v>
      </c>
      <c r="U519" s="11">
        <f t="shared" si="250"/>
        <v>0</v>
      </c>
      <c r="V519" s="11">
        <f t="shared" si="251"/>
        <v>0</v>
      </c>
      <c r="W519" s="11">
        <f t="shared" si="252"/>
        <v>0</v>
      </c>
      <c r="X519" s="27">
        <f t="shared" si="253"/>
        <v>0</v>
      </c>
      <c r="AA519" s="29">
        <f t="shared" si="254"/>
        <v>0</v>
      </c>
      <c r="AB519" s="12" t="e">
        <f t="shared" si="244"/>
        <v>#DIV/0!</v>
      </c>
      <c r="AC519" s="42" t="e">
        <f t="shared" si="245"/>
        <v>#DIV/0!</v>
      </c>
      <c r="AE519" s="43">
        <f t="shared" si="246"/>
        <v>0</v>
      </c>
      <c r="AF519" s="43">
        <f t="shared" si="247"/>
        <v>0</v>
      </c>
    </row>
    <row r="520" spans="4:32" x14ac:dyDescent="0.25">
      <c r="D520" s="8"/>
      <c r="E520" s="8"/>
      <c r="F520" s="8"/>
      <c r="G520" s="8"/>
      <c r="N520" s="27">
        <f t="shared" si="248"/>
        <v>0</v>
      </c>
      <c r="R520" s="41">
        <f t="shared" si="249"/>
        <v>0</v>
      </c>
      <c r="U520" s="11">
        <f t="shared" si="250"/>
        <v>0</v>
      </c>
      <c r="V520" s="11">
        <f t="shared" si="251"/>
        <v>0</v>
      </c>
      <c r="W520" s="11">
        <f t="shared" si="252"/>
        <v>0</v>
      </c>
      <c r="X520" s="27">
        <f t="shared" si="253"/>
        <v>0</v>
      </c>
      <c r="AA520" s="29">
        <f t="shared" si="254"/>
        <v>0</v>
      </c>
      <c r="AB520" s="12" t="e">
        <f t="shared" si="244"/>
        <v>#DIV/0!</v>
      </c>
      <c r="AC520" s="42" t="e">
        <f t="shared" si="245"/>
        <v>#DIV/0!</v>
      </c>
      <c r="AE520" s="43">
        <f t="shared" si="246"/>
        <v>0</v>
      </c>
      <c r="AF520" s="43">
        <f t="shared" si="247"/>
        <v>0</v>
      </c>
    </row>
    <row r="521" spans="4:32" x14ac:dyDescent="0.25">
      <c r="D521" s="8"/>
      <c r="E521" s="8"/>
      <c r="F521" s="8"/>
      <c r="G521" s="8"/>
      <c r="N521" s="27">
        <f t="shared" si="248"/>
        <v>0</v>
      </c>
      <c r="R521" s="41">
        <f t="shared" si="249"/>
        <v>0</v>
      </c>
      <c r="U521" s="11">
        <f t="shared" si="250"/>
        <v>0</v>
      </c>
      <c r="V521" s="11">
        <f t="shared" si="251"/>
        <v>0</v>
      </c>
      <c r="W521" s="11">
        <f t="shared" si="252"/>
        <v>0</v>
      </c>
      <c r="X521" s="27">
        <f t="shared" si="253"/>
        <v>0</v>
      </c>
      <c r="AA521" s="29">
        <f t="shared" si="254"/>
        <v>0</v>
      </c>
      <c r="AB521" s="12" t="e">
        <f t="shared" si="244"/>
        <v>#DIV/0!</v>
      </c>
      <c r="AC521" s="42" t="e">
        <f t="shared" si="245"/>
        <v>#DIV/0!</v>
      </c>
      <c r="AE521" s="43">
        <f t="shared" si="246"/>
        <v>0</v>
      </c>
      <c r="AF521" s="43">
        <f t="shared" si="247"/>
        <v>0</v>
      </c>
    </row>
    <row r="522" spans="4:32" x14ac:dyDescent="0.25">
      <c r="D522" s="8"/>
      <c r="E522" s="8"/>
      <c r="F522" s="8"/>
      <c r="G522" s="8"/>
      <c r="N522" s="27">
        <f t="shared" si="248"/>
        <v>0</v>
      </c>
      <c r="R522" s="41">
        <f t="shared" si="249"/>
        <v>0</v>
      </c>
      <c r="U522" s="11">
        <f t="shared" si="250"/>
        <v>0</v>
      </c>
      <c r="V522" s="11">
        <f t="shared" si="251"/>
        <v>0</v>
      </c>
      <c r="W522" s="11">
        <f t="shared" si="252"/>
        <v>0</v>
      </c>
      <c r="X522" s="27">
        <f t="shared" si="253"/>
        <v>0</v>
      </c>
      <c r="AA522" s="29">
        <f t="shared" si="254"/>
        <v>0</v>
      </c>
      <c r="AB522" s="12" t="e">
        <f t="shared" ref="AB522:AB585" si="255">(V522-AA522)/D522</f>
        <v>#DIV/0!</v>
      </c>
      <c r="AC522" s="42" t="e">
        <f t="shared" si="245"/>
        <v>#DIV/0!</v>
      </c>
      <c r="AE522" s="43">
        <f t="shared" si="246"/>
        <v>0</v>
      </c>
      <c r="AF522" s="43">
        <f t="shared" si="247"/>
        <v>0</v>
      </c>
    </row>
    <row r="523" spans="4:32" x14ac:dyDescent="0.25">
      <c r="D523" s="8"/>
      <c r="E523" s="8"/>
      <c r="F523" s="8"/>
      <c r="G523" s="8"/>
      <c r="N523" s="27">
        <f t="shared" si="248"/>
        <v>0</v>
      </c>
      <c r="R523" s="41">
        <f t="shared" si="249"/>
        <v>0</v>
      </c>
      <c r="U523" s="11">
        <f t="shared" si="250"/>
        <v>0</v>
      </c>
      <c r="V523" s="11">
        <f t="shared" si="251"/>
        <v>0</v>
      </c>
      <c r="W523" s="11">
        <f t="shared" si="252"/>
        <v>0</v>
      </c>
      <c r="X523" s="27">
        <f t="shared" si="253"/>
        <v>0</v>
      </c>
      <c r="AA523" s="29">
        <f t="shared" si="254"/>
        <v>0</v>
      </c>
      <c r="AB523" s="12" t="e">
        <f t="shared" si="255"/>
        <v>#DIV/0!</v>
      </c>
      <c r="AC523" s="42" t="e">
        <f t="shared" si="245"/>
        <v>#DIV/0!</v>
      </c>
      <c r="AE523" s="43">
        <f t="shared" si="246"/>
        <v>0</v>
      </c>
      <c r="AF523" s="43">
        <f t="shared" si="247"/>
        <v>0</v>
      </c>
    </row>
    <row r="524" spans="4:32" x14ac:dyDescent="0.25">
      <c r="D524" s="8"/>
      <c r="E524" s="8"/>
      <c r="F524" s="8"/>
      <c r="G524" s="8"/>
      <c r="N524" s="27">
        <f t="shared" si="248"/>
        <v>0</v>
      </c>
      <c r="R524" s="41">
        <f t="shared" si="249"/>
        <v>0</v>
      </c>
      <c r="U524" s="11">
        <f t="shared" si="250"/>
        <v>0</v>
      </c>
      <c r="V524" s="11">
        <f t="shared" si="251"/>
        <v>0</v>
      </c>
      <c r="W524" s="11">
        <f t="shared" si="252"/>
        <v>0</v>
      </c>
      <c r="X524" s="27">
        <f t="shared" si="253"/>
        <v>0</v>
      </c>
      <c r="AA524" s="29">
        <f t="shared" si="254"/>
        <v>0</v>
      </c>
      <c r="AB524" s="12" t="e">
        <f t="shared" si="255"/>
        <v>#DIV/0!</v>
      </c>
      <c r="AC524" s="42" t="e">
        <f t="shared" si="245"/>
        <v>#DIV/0!</v>
      </c>
      <c r="AE524" s="43">
        <f t="shared" si="246"/>
        <v>0</v>
      </c>
      <c r="AF524" s="43">
        <f t="shared" si="247"/>
        <v>0</v>
      </c>
    </row>
    <row r="525" spans="4:32" x14ac:dyDescent="0.25">
      <c r="D525" s="8"/>
      <c r="E525" s="8"/>
      <c r="F525" s="8"/>
      <c r="G525" s="8"/>
      <c r="N525" s="27">
        <f t="shared" si="248"/>
        <v>0</v>
      </c>
      <c r="R525" s="41">
        <f t="shared" si="249"/>
        <v>0</v>
      </c>
      <c r="U525" s="11">
        <f t="shared" si="250"/>
        <v>0</v>
      </c>
      <c r="V525" s="11">
        <f t="shared" si="251"/>
        <v>0</v>
      </c>
      <c r="W525" s="11">
        <f t="shared" si="252"/>
        <v>0</v>
      </c>
      <c r="X525" s="27">
        <f t="shared" si="253"/>
        <v>0</v>
      </c>
      <c r="AA525" s="29">
        <f t="shared" si="254"/>
        <v>0</v>
      </c>
      <c r="AB525" s="12" t="e">
        <f t="shared" si="255"/>
        <v>#DIV/0!</v>
      </c>
      <c r="AC525" s="42" t="e">
        <f t="shared" si="245"/>
        <v>#DIV/0!</v>
      </c>
      <c r="AE525" s="43">
        <f t="shared" si="246"/>
        <v>0</v>
      </c>
      <c r="AF525" s="43">
        <f t="shared" si="247"/>
        <v>0</v>
      </c>
    </row>
    <row r="526" spans="4:32" x14ac:dyDescent="0.25">
      <c r="D526" s="8"/>
      <c r="E526" s="8"/>
      <c r="F526" s="8"/>
      <c r="G526" s="8"/>
      <c r="N526" s="27">
        <f t="shared" si="248"/>
        <v>0</v>
      </c>
      <c r="R526" s="41">
        <f t="shared" si="249"/>
        <v>0</v>
      </c>
      <c r="U526" s="11">
        <f t="shared" si="250"/>
        <v>0</v>
      </c>
      <c r="V526" s="11">
        <f t="shared" si="251"/>
        <v>0</v>
      </c>
      <c r="W526" s="11">
        <f t="shared" si="252"/>
        <v>0</v>
      </c>
      <c r="X526" s="27">
        <f t="shared" si="253"/>
        <v>0</v>
      </c>
      <c r="AA526" s="29">
        <f t="shared" si="254"/>
        <v>0</v>
      </c>
      <c r="AB526" s="12" t="e">
        <f t="shared" si="255"/>
        <v>#DIV/0!</v>
      </c>
      <c r="AC526" s="42" t="e">
        <f t="shared" si="245"/>
        <v>#DIV/0!</v>
      </c>
      <c r="AE526" s="43">
        <f t="shared" si="246"/>
        <v>0</v>
      </c>
      <c r="AF526" s="43">
        <f t="shared" si="247"/>
        <v>0</v>
      </c>
    </row>
    <row r="527" spans="4:32" x14ac:dyDescent="0.25">
      <c r="D527" s="8"/>
      <c r="E527" s="8"/>
      <c r="F527" s="8"/>
      <c r="G527" s="8"/>
      <c r="N527" s="27">
        <f t="shared" si="248"/>
        <v>0</v>
      </c>
      <c r="R527" s="41">
        <f t="shared" si="249"/>
        <v>0</v>
      </c>
      <c r="U527" s="11">
        <f t="shared" si="250"/>
        <v>0</v>
      </c>
      <c r="V527" s="11">
        <f t="shared" si="251"/>
        <v>0</v>
      </c>
      <c r="W527" s="11">
        <f t="shared" si="252"/>
        <v>0</v>
      </c>
      <c r="X527" s="27">
        <f t="shared" si="253"/>
        <v>0</v>
      </c>
      <c r="AA527" s="29">
        <f t="shared" si="254"/>
        <v>0</v>
      </c>
      <c r="AB527" s="12" t="e">
        <f t="shared" si="255"/>
        <v>#DIV/0!</v>
      </c>
      <c r="AC527" s="42" t="e">
        <f t="shared" si="245"/>
        <v>#DIV/0!</v>
      </c>
      <c r="AE527" s="43">
        <f t="shared" si="246"/>
        <v>0</v>
      </c>
      <c r="AF527" s="43">
        <f t="shared" si="247"/>
        <v>0</v>
      </c>
    </row>
    <row r="528" spans="4:32" x14ac:dyDescent="0.25">
      <c r="D528" s="8"/>
      <c r="E528" s="8"/>
      <c r="F528" s="8"/>
      <c r="G528" s="8"/>
      <c r="N528" s="27">
        <f t="shared" si="248"/>
        <v>0</v>
      </c>
      <c r="R528" s="41">
        <f t="shared" si="249"/>
        <v>0</v>
      </c>
      <c r="U528" s="11">
        <f t="shared" si="250"/>
        <v>0</v>
      </c>
      <c r="V528" s="11">
        <f t="shared" si="251"/>
        <v>0</v>
      </c>
      <c r="W528" s="11">
        <f t="shared" si="252"/>
        <v>0</v>
      </c>
      <c r="X528" s="27">
        <f t="shared" si="253"/>
        <v>0</v>
      </c>
      <c r="AA528" s="29">
        <f t="shared" si="254"/>
        <v>0</v>
      </c>
      <c r="AB528" s="12" t="e">
        <f t="shared" si="255"/>
        <v>#DIV/0!</v>
      </c>
      <c r="AC528" s="42" t="e">
        <f t="shared" si="245"/>
        <v>#DIV/0!</v>
      </c>
      <c r="AE528" s="43">
        <f t="shared" si="246"/>
        <v>0</v>
      </c>
      <c r="AF528" s="43">
        <f t="shared" si="247"/>
        <v>0</v>
      </c>
    </row>
    <row r="529" spans="4:32" x14ac:dyDescent="0.25">
      <c r="D529" s="8"/>
      <c r="E529" s="8"/>
      <c r="F529" s="8"/>
      <c r="G529" s="8"/>
      <c r="N529" s="27">
        <f t="shared" si="248"/>
        <v>0</v>
      </c>
      <c r="R529" s="41">
        <f t="shared" si="249"/>
        <v>0</v>
      </c>
      <c r="U529" s="11">
        <f t="shared" si="250"/>
        <v>0</v>
      </c>
      <c r="V529" s="11">
        <f t="shared" si="251"/>
        <v>0</v>
      </c>
      <c r="W529" s="11">
        <f t="shared" si="252"/>
        <v>0</v>
      </c>
      <c r="X529" s="27">
        <f t="shared" si="253"/>
        <v>0</v>
      </c>
      <c r="AA529" s="29">
        <f t="shared" si="254"/>
        <v>0</v>
      </c>
      <c r="AB529" s="12" t="e">
        <f t="shared" si="255"/>
        <v>#DIV/0!</v>
      </c>
      <c r="AC529" s="42" t="e">
        <f t="shared" si="245"/>
        <v>#DIV/0!</v>
      </c>
      <c r="AE529" s="43">
        <f t="shared" si="246"/>
        <v>0</v>
      </c>
      <c r="AF529" s="43">
        <f t="shared" si="247"/>
        <v>0</v>
      </c>
    </row>
    <row r="530" spans="4:32" x14ac:dyDescent="0.25">
      <c r="D530" s="8"/>
      <c r="E530" s="8"/>
      <c r="F530" s="8"/>
      <c r="G530" s="8"/>
      <c r="N530" s="27">
        <f t="shared" si="248"/>
        <v>0</v>
      </c>
      <c r="R530" s="41">
        <f t="shared" si="249"/>
        <v>0</v>
      </c>
      <c r="U530" s="11">
        <f t="shared" si="250"/>
        <v>0</v>
      </c>
      <c r="V530" s="11">
        <f t="shared" si="251"/>
        <v>0</v>
      </c>
      <c r="W530" s="11">
        <f t="shared" si="252"/>
        <v>0</v>
      </c>
      <c r="X530" s="27">
        <f t="shared" si="253"/>
        <v>0</v>
      </c>
      <c r="AA530" s="29">
        <f t="shared" si="254"/>
        <v>0</v>
      </c>
      <c r="AB530" s="12" t="e">
        <f t="shared" si="255"/>
        <v>#DIV/0!</v>
      </c>
      <c r="AC530" s="42" t="e">
        <f t="shared" si="245"/>
        <v>#DIV/0!</v>
      </c>
      <c r="AE530" s="43">
        <f t="shared" si="246"/>
        <v>0</v>
      </c>
      <c r="AF530" s="43">
        <f t="shared" si="247"/>
        <v>0</v>
      </c>
    </row>
    <row r="531" spans="4:32" x14ac:dyDescent="0.25">
      <c r="D531" s="8"/>
      <c r="E531" s="8"/>
      <c r="F531" s="8"/>
      <c r="G531" s="8"/>
      <c r="N531" s="27">
        <f t="shared" si="248"/>
        <v>0</v>
      </c>
      <c r="R531" s="41">
        <f t="shared" si="249"/>
        <v>0</v>
      </c>
      <c r="U531" s="11">
        <f t="shared" si="250"/>
        <v>0</v>
      </c>
      <c r="V531" s="11">
        <f t="shared" si="251"/>
        <v>0</v>
      </c>
      <c r="W531" s="11">
        <f t="shared" si="252"/>
        <v>0</v>
      </c>
      <c r="X531" s="27">
        <f t="shared" si="253"/>
        <v>0</v>
      </c>
      <c r="AA531" s="29">
        <f t="shared" si="254"/>
        <v>0</v>
      </c>
      <c r="AB531" s="12" t="e">
        <f t="shared" si="255"/>
        <v>#DIV/0!</v>
      </c>
      <c r="AC531" s="42" t="e">
        <f t="shared" si="245"/>
        <v>#DIV/0!</v>
      </c>
      <c r="AE531" s="43">
        <f t="shared" si="246"/>
        <v>0</v>
      </c>
      <c r="AF531" s="43">
        <f t="shared" si="247"/>
        <v>0</v>
      </c>
    </row>
    <row r="532" spans="4:32" x14ac:dyDescent="0.25">
      <c r="D532" s="8"/>
      <c r="E532" s="8"/>
      <c r="F532" s="8"/>
      <c r="G532" s="8"/>
      <c r="N532" s="27">
        <f t="shared" si="248"/>
        <v>0</v>
      </c>
      <c r="R532" s="41">
        <f t="shared" si="249"/>
        <v>0</v>
      </c>
      <c r="U532" s="11">
        <f t="shared" si="250"/>
        <v>0</v>
      </c>
      <c r="V532" s="11">
        <f t="shared" si="251"/>
        <v>0</v>
      </c>
      <c r="W532" s="11">
        <f t="shared" si="252"/>
        <v>0</v>
      </c>
      <c r="X532" s="27">
        <f t="shared" si="253"/>
        <v>0</v>
      </c>
      <c r="AA532" s="29">
        <f t="shared" si="254"/>
        <v>0</v>
      </c>
      <c r="AB532" s="12" t="e">
        <f t="shared" si="255"/>
        <v>#DIV/0!</v>
      </c>
      <c r="AC532" s="42" t="e">
        <f t="shared" si="245"/>
        <v>#DIV/0!</v>
      </c>
      <c r="AE532" s="43">
        <f t="shared" si="246"/>
        <v>0</v>
      </c>
      <c r="AF532" s="43">
        <f t="shared" si="247"/>
        <v>0</v>
      </c>
    </row>
    <row r="533" spans="4:32" x14ac:dyDescent="0.25">
      <c r="D533" s="8"/>
      <c r="E533" s="8"/>
      <c r="F533" s="8"/>
      <c r="G533" s="8"/>
      <c r="N533" s="27">
        <f t="shared" si="248"/>
        <v>0</v>
      </c>
      <c r="R533" s="41">
        <f t="shared" si="249"/>
        <v>0</v>
      </c>
      <c r="U533" s="11">
        <f t="shared" si="250"/>
        <v>0</v>
      </c>
      <c r="V533" s="11">
        <f t="shared" si="251"/>
        <v>0</v>
      </c>
      <c r="W533" s="11">
        <f t="shared" si="252"/>
        <v>0</v>
      </c>
      <c r="X533" s="27">
        <f t="shared" si="253"/>
        <v>0</v>
      </c>
      <c r="AA533" s="29">
        <f t="shared" si="254"/>
        <v>0</v>
      </c>
      <c r="AB533" s="12" t="e">
        <f t="shared" si="255"/>
        <v>#DIV/0!</v>
      </c>
      <c r="AC533" s="42" t="e">
        <f t="shared" si="245"/>
        <v>#DIV/0!</v>
      </c>
      <c r="AE533" s="43">
        <f t="shared" si="246"/>
        <v>0</v>
      </c>
      <c r="AF533" s="43">
        <f t="shared" si="247"/>
        <v>0</v>
      </c>
    </row>
    <row r="534" spans="4:32" x14ac:dyDescent="0.25">
      <c r="D534" s="8"/>
      <c r="E534" s="8"/>
      <c r="F534" s="8"/>
      <c r="G534" s="8"/>
      <c r="N534" s="27">
        <f t="shared" si="248"/>
        <v>0</v>
      </c>
      <c r="R534" s="41">
        <f t="shared" si="249"/>
        <v>0</v>
      </c>
      <c r="U534" s="11">
        <f t="shared" si="250"/>
        <v>0</v>
      </c>
      <c r="V534" s="11">
        <f t="shared" si="251"/>
        <v>0</v>
      </c>
      <c r="W534" s="11">
        <f t="shared" si="252"/>
        <v>0</v>
      </c>
      <c r="X534" s="27">
        <f t="shared" si="253"/>
        <v>0</v>
      </c>
      <c r="AA534" s="29">
        <f t="shared" si="254"/>
        <v>0</v>
      </c>
      <c r="AB534" s="12" t="e">
        <f t="shared" si="255"/>
        <v>#DIV/0!</v>
      </c>
      <c r="AC534" s="42" t="e">
        <f t="shared" si="245"/>
        <v>#DIV/0!</v>
      </c>
      <c r="AE534" s="43">
        <f t="shared" si="246"/>
        <v>0</v>
      </c>
      <c r="AF534" s="43">
        <f t="shared" si="247"/>
        <v>0</v>
      </c>
    </row>
    <row r="535" spans="4:32" x14ac:dyDescent="0.25">
      <c r="D535" s="8"/>
      <c r="E535" s="8"/>
      <c r="F535" s="8"/>
      <c r="G535" s="8"/>
      <c r="N535" s="27">
        <f t="shared" si="248"/>
        <v>0</v>
      </c>
      <c r="R535" s="41">
        <f t="shared" si="249"/>
        <v>0</v>
      </c>
      <c r="U535" s="11">
        <f t="shared" si="250"/>
        <v>0</v>
      </c>
      <c r="V535" s="11">
        <f t="shared" si="251"/>
        <v>0</v>
      </c>
      <c r="W535" s="11">
        <f t="shared" si="252"/>
        <v>0</v>
      </c>
      <c r="X535" s="27">
        <f t="shared" si="253"/>
        <v>0</v>
      </c>
      <c r="AA535" s="29">
        <f t="shared" si="254"/>
        <v>0</v>
      </c>
      <c r="AB535" s="12" t="e">
        <f t="shared" si="255"/>
        <v>#DIV/0!</v>
      </c>
      <c r="AC535" s="42" t="e">
        <f t="shared" si="245"/>
        <v>#DIV/0!</v>
      </c>
      <c r="AE535" s="43">
        <f t="shared" si="246"/>
        <v>0</v>
      </c>
      <c r="AF535" s="43">
        <f t="shared" si="247"/>
        <v>0</v>
      </c>
    </row>
    <row r="536" spans="4:32" x14ac:dyDescent="0.25">
      <c r="D536" s="8"/>
      <c r="E536" s="8"/>
      <c r="F536" s="8"/>
      <c r="G536" s="8"/>
      <c r="N536" s="27">
        <f t="shared" si="248"/>
        <v>0</v>
      </c>
      <c r="R536" s="41">
        <f t="shared" si="249"/>
        <v>0</v>
      </c>
      <c r="U536" s="11">
        <f t="shared" si="250"/>
        <v>0</v>
      </c>
      <c r="V536" s="11">
        <f t="shared" si="251"/>
        <v>0</v>
      </c>
      <c r="W536" s="11">
        <f t="shared" si="252"/>
        <v>0</v>
      </c>
      <c r="X536" s="27">
        <f t="shared" si="253"/>
        <v>0</v>
      </c>
      <c r="AA536" s="29">
        <f t="shared" si="254"/>
        <v>0</v>
      </c>
      <c r="AB536" s="12" t="e">
        <f t="shared" si="255"/>
        <v>#DIV/0!</v>
      </c>
      <c r="AC536" s="42" t="e">
        <f t="shared" si="245"/>
        <v>#DIV/0!</v>
      </c>
      <c r="AE536" s="43">
        <f t="shared" si="246"/>
        <v>0</v>
      </c>
      <c r="AF536" s="43">
        <f t="shared" si="247"/>
        <v>0</v>
      </c>
    </row>
    <row r="537" spans="4:32" x14ac:dyDescent="0.25">
      <c r="D537" s="8"/>
      <c r="E537" s="8"/>
      <c r="F537" s="8"/>
      <c r="G537" s="8"/>
      <c r="N537" s="27">
        <f t="shared" si="248"/>
        <v>0</v>
      </c>
      <c r="R537" s="41">
        <f t="shared" si="249"/>
        <v>0</v>
      </c>
      <c r="U537" s="11">
        <f t="shared" si="250"/>
        <v>0</v>
      </c>
      <c r="V537" s="11">
        <f t="shared" si="251"/>
        <v>0</v>
      </c>
      <c r="W537" s="11">
        <f t="shared" si="252"/>
        <v>0</v>
      </c>
      <c r="X537" s="27">
        <f t="shared" si="253"/>
        <v>0</v>
      </c>
      <c r="AA537" s="29">
        <f t="shared" si="254"/>
        <v>0</v>
      </c>
      <c r="AB537" s="12" t="e">
        <f t="shared" si="255"/>
        <v>#DIV/0!</v>
      </c>
      <c r="AC537" s="42" t="e">
        <f t="shared" si="245"/>
        <v>#DIV/0!</v>
      </c>
      <c r="AE537" s="43">
        <f t="shared" si="246"/>
        <v>0</v>
      </c>
      <c r="AF537" s="43">
        <f t="shared" si="247"/>
        <v>0</v>
      </c>
    </row>
    <row r="538" spans="4:32" x14ac:dyDescent="0.25">
      <c r="D538" s="8"/>
      <c r="E538" s="8"/>
      <c r="F538" s="8"/>
      <c r="G538" s="8"/>
      <c r="N538" s="27">
        <f t="shared" si="248"/>
        <v>0</v>
      </c>
      <c r="R538" s="41">
        <f t="shared" si="249"/>
        <v>0</v>
      </c>
      <c r="U538" s="11">
        <f t="shared" si="250"/>
        <v>0</v>
      </c>
      <c r="V538" s="11">
        <f t="shared" si="251"/>
        <v>0</v>
      </c>
      <c r="W538" s="11">
        <f t="shared" si="252"/>
        <v>0</v>
      </c>
      <c r="X538" s="27">
        <f t="shared" si="253"/>
        <v>0</v>
      </c>
      <c r="AA538" s="29">
        <f t="shared" si="254"/>
        <v>0</v>
      </c>
      <c r="AB538" s="12" t="e">
        <f t="shared" si="255"/>
        <v>#DIV/0!</v>
      </c>
      <c r="AC538" s="42" t="e">
        <f t="shared" si="245"/>
        <v>#DIV/0!</v>
      </c>
      <c r="AE538" s="43">
        <f t="shared" si="246"/>
        <v>0</v>
      </c>
      <c r="AF538" s="43">
        <f t="shared" si="247"/>
        <v>0</v>
      </c>
    </row>
    <row r="539" spans="4:32" x14ac:dyDescent="0.25">
      <c r="D539" s="8"/>
      <c r="E539" s="8"/>
      <c r="F539" s="8"/>
      <c r="G539" s="8"/>
      <c r="N539" s="27">
        <f t="shared" si="248"/>
        <v>0</v>
      </c>
      <c r="R539" s="41">
        <f t="shared" si="249"/>
        <v>0</v>
      </c>
      <c r="U539" s="11">
        <f t="shared" si="250"/>
        <v>0</v>
      </c>
      <c r="V539" s="11">
        <f t="shared" si="251"/>
        <v>0</v>
      </c>
      <c r="W539" s="11">
        <f t="shared" si="252"/>
        <v>0</v>
      </c>
      <c r="X539" s="27">
        <f t="shared" si="253"/>
        <v>0</v>
      </c>
      <c r="AA539" s="29">
        <f t="shared" si="254"/>
        <v>0</v>
      </c>
      <c r="AB539" s="12" t="e">
        <f t="shared" si="255"/>
        <v>#DIV/0!</v>
      </c>
      <c r="AC539" s="42" t="e">
        <f t="shared" ref="AC539:AC602" si="256">(X539-AA539)/E539</f>
        <v>#DIV/0!</v>
      </c>
      <c r="AE539" s="43">
        <f t="shared" ref="AE539:AE602" si="257">AA539/12</f>
        <v>0</v>
      </c>
      <c r="AF539" s="43">
        <f t="shared" ref="AF539:AF602" si="258">W539-AD539-AE539</f>
        <v>0</v>
      </c>
    </row>
    <row r="540" spans="4:32" x14ac:dyDescent="0.25">
      <c r="D540" s="8"/>
      <c r="E540" s="8"/>
      <c r="F540" s="8"/>
      <c r="G540" s="8"/>
      <c r="N540" s="27">
        <f t="shared" ref="N540:N603" si="259">M540*12</f>
        <v>0</v>
      </c>
      <c r="R540" s="41">
        <f t="shared" ref="R540:R603" si="260">Q540*12</f>
        <v>0</v>
      </c>
      <c r="U540" s="11">
        <f t="shared" ref="U540:U603" si="261">T540*12</f>
        <v>0</v>
      </c>
      <c r="V540" s="11">
        <f t="shared" ref="V540:V603" si="262">N540+R540+U540</f>
        <v>0</v>
      </c>
      <c r="W540" s="11">
        <f t="shared" ref="W540:W603" si="263">V540/12</f>
        <v>0</v>
      </c>
      <c r="X540" s="27">
        <f t="shared" ref="X540:X603" si="264">W540*12</f>
        <v>0</v>
      </c>
      <c r="AA540" s="29">
        <f t="shared" ref="AA540:AA603" si="265">Y540+Z540</f>
        <v>0</v>
      </c>
      <c r="AB540" s="12" t="e">
        <f t="shared" si="255"/>
        <v>#DIV/0!</v>
      </c>
      <c r="AC540" s="42" t="e">
        <f t="shared" si="256"/>
        <v>#DIV/0!</v>
      </c>
      <c r="AE540" s="43">
        <f t="shared" si="257"/>
        <v>0</v>
      </c>
      <c r="AF540" s="43">
        <f t="shared" si="258"/>
        <v>0</v>
      </c>
    </row>
    <row r="541" spans="4:32" x14ac:dyDescent="0.25">
      <c r="D541" s="8"/>
      <c r="E541" s="8"/>
      <c r="F541" s="8"/>
      <c r="G541" s="8"/>
      <c r="N541" s="27">
        <f t="shared" si="259"/>
        <v>0</v>
      </c>
      <c r="R541" s="41">
        <f t="shared" si="260"/>
        <v>0</v>
      </c>
      <c r="U541" s="11">
        <f t="shared" si="261"/>
        <v>0</v>
      </c>
      <c r="V541" s="11">
        <f t="shared" si="262"/>
        <v>0</v>
      </c>
      <c r="W541" s="11">
        <f t="shared" si="263"/>
        <v>0</v>
      </c>
      <c r="X541" s="27">
        <f t="shared" si="264"/>
        <v>0</v>
      </c>
      <c r="AA541" s="29">
        <f t="shared" si="265"/>
        <v>0</v>
      </c>
      <c r="AB541" s="12" t="e">
        <f t="shared" si="255"/>
        <v>#DIV/0!</v>
      </c>
      <c r="AC541" s="42" t="e">
        <f t="shared" si="256"/>
        <v>#DIV/0!</v>
      </c>
      <c r="AE541" s="43">
        <f t="shared" si="257"/>
        <v>0</v>
      </c>
      <c r="AF541" s="43">
        <f t="shared" si="258"/>
        <v>0</v>
      </c>
    </row>
    <row r="542" spans="4:32" x14ac:dyDescent="0.25">
      <c r="D542" s="8"/>
      <c r="E542" s="8"/>
      <c r="F542" s="8"/>
      <c r="G542" s="8"/>
      <c r="N542" s="27">
        <f t="shared" si="259"/>
        <v>0</v>
      </c>
      <c r="R542" s="41">
        <f t="shared" si="260"/>
        <v>0</v>
      </c>
      <c r="U542" s="11">
        <f t="shared" si="261"/>
        <v>0</v>
      </c>
      <c r="V542" s="11">
        <f t="shared" si="262"/>
        <v>0</v>
      </c>
      <c r="W542" s="11">
        <f t="shared" si="263"/>
        <v>0</v>
      </c>
      <c r="X542" s="27">
        <f t="shared" si="264"/>
        <v>0</v>
      </c>
      <c r="AA542" s="29">
        <f t="shared" si="265"/>
        <v>0</v>
      </c>
      <c r="AB542" s="12" t="e">
        <f t="shared" si="255"/>
        <v>#DIV/0!</v>
      </c>
      <c r="AC542" s="42" t="e">
        <f t="shared" si="256"/>
        <v>#DIV/0!</v>
      </c>
      <c r="AE542" s="43">
        <f t="shared" si="257"/>
        <v>0</v>
      </c>
      <c r="AF542" s="43">
        <f t="shared" si="258"/>
        <v>0</v>
      </c>
    </row>
    <row r="543" spans="4:32" x14ac:dyDescent="0.25">
      <c r="D543" s="8"/>
      <c r="E543" s="8"/>
      <c r="F543" s="8"/>
      <c r="G543" s="8"/>
      <c r="N543" s="27">
        <f t="shared" si="259"/>
        <v>0</v>
      </c>
      <c r="R543" s="41">
        <f t="shared" si="260"/>
        <v>0</v>
      </c>
      <c r="U543" s="11">
        <f t="shared" si="261"/>
        <v>0</v>
      </c>
      <c r="V543" s="11">
        <f t="shared" si="262"/>
        <v>0</v>
      </c>
      <c r="W543" s="11">
        <f t="shared" si="263"/>
        <v>0</v>
      </c>
      <c r="X543" s="27">
        <f t="shared" si="264"/>
        <v>0</v>
      </c>
      <c r="AA543" s="29">
        <f t="shared" si="265"/>
        <v>0</v>
      </c>
      <c r="AB543" s="12" t="e">
        <f t="shared" si="255"/>
        <v>#DIV/0!</v>
      </c>
      <c r="AC543" s="42" t="e">
        <f t="shared" si="256"/>
        <v>#DIV/0!</v>
      </c>
      <c r="AE543" s="43">
        <f t="shared" si="257"/>
        <v>0</v>
      </c>
      <c r="AF543" s="43">
        <f t="shared" si="258"/>
        <v>0</v>
      </c>
    </row>
    <row r="544" spans="4:32" x14ac:dyDescent="0.25">
      <c r="D544" s="8"/>
      <c r="E544" s="8"/>
      <c r="F544" s="8"/>
      <c r="G544" s="8"/>
      <c r="N544" s="27">
        <f t="shared" si="259"/>
        <v>0</v>
      </c>
      <c r="R544" s="41">
        <f t="shared" si="260"/>
        <v>0</v>
      </c>
      <c r="U544" s="11">
        <f t="shared" si="261"/>
        <v>0</v>
      </c>
      <c r="V544" s="11">
        <f t="shared" si="262"/>
        <v>0</v>
      </c>
      <c r="W544" s="11">
        <f t="shared" si="263"/>
        <v>0</v>
      </c>
      <c r="X544" s="27">
        <f t="shared" si="264"/>
        <v>0</v>
      </c>
      <c r="AA544" s="29">
        <f t="shared" si="265"/>
        <v>0</v>
      </c>
      <c r="AB544" s="12" t="e">
        <f t="shared" si="255"/>
        <v>#DIV/0!</v>
      </c>
      <c r="AC544" s="42" t="e">
        <f t="shared" si="256"/>
        <v>#DIV/0!</v>
      </c>
      <c r="AE544" s="43">
        <f t="shared" si="257"/>
        <v>0</v>
      </c>
      <c r="AF544" s="43">
        <f t="shared" si="258"/>
        <v>0</v>
      </c>
    </row>
    <row r="545" spans="4:32" x14ac:dyDescent="0.25">
      <c r="D545" s="8"/>
      <c r="E545" s="8"/>
      <c r="F545" s="8"/>
      <c r="G545" s="8"/>
      <c r="N545" s="27">
        <f t="shared" si="259"/>
        <v>0</v>
      </c>
      <c r="R545" s="41">
        <f t="shared" si="260"/>
        <v>0</v>
      </c>
      <c r="U545" s="11">
        <f t="shared" si="261"/>
        <v>0</v>
      </c>
      <c r="V545" s="11">
        <f t="shared" si="262"/>
        <v>0</v>
      </c>
      <c r="W545" s="11">
        <f t="shared" si="263"/>
        <v>0</v>
      </c>
      <c r="X545" s="27">
        <f t="shared" si="264"/>
        <v>0</v>
      </c>
      <c r="AA545" s="29">
        <f t="shared" si="265"/>
        <v>0</v>
      </c>
      <c r="AB545" s="12" t="e">
        <f t="shared" si="255"/>
        <v>#DIV/0!</v>
      </c>
      <c r="AC545" s="42" t="e">
        <f t="shared" si="256"/>
        <v>#DIV/0!</v>
      </c>
      <c r="AE545" s="43">
        <f t="shared" si="257"/>
        <v>0</v>
      </c>
      <c r="AF545" s="43">
        <f t="shared" si="258"/>
        <v>0</v>
      </c>
    </row>
    <row r="546" spans="4:32" x14ac:dyDescent="0.25">
      <c r="D546" s="8"/>
      <c r="E546" s="8"/>
      <c r="F546" s="8"/>
      <c r="G546" s="8"/>
      <c r="N546" s="27">
        <f t="shared" si="259"/>
        <v>0</v>
      </c>
      <c r="R546" s="41">
        <f t="shared" si="260"/>
        <v>0</v>
      </c>
      <c r="U546" s="11">
        <f t="shared" si="261"/>
        <v>0</v>
      </c>
      <c r="V546" s="11">
        <f t="shared" si="262"/>
        <v>0</v>
      </c>
      <c r="W546" s="11">
        <f t="shared" si="263"/>
        <v>0</v>
      </c>
      <c r="X546" s="27">
        <f t="shared" si="264"/>
        <v>0</v>
      </c>
      <c r="AA546" s="29">
        <f t="shared" si="265"/>
        <v>0</v>
      </c>
      <c r="AB546" s="12" t="e">
        <f t="shared" si="255"/>
        <v>#DIV/0!</v>
      </c>
      <c r="AC546" s="42" t="e">
        <f t="shared" si="256"/>
        <v>#DIV/0!</v>
      </c>
      <c r="AE546" s="43">
        <f t="shared" si="257"/>
        <v>0</v>
      </c>
      <c r="AF546" s="43">
        <f t="shared" si="258"/>
        <v>0</v>
      </c>
    </row>
    <row r="547" spans="4:32" x14ac:dyDescent="0.25">
      <c r="D547" s="8"/>
      <c r="E547" s="8"/>
      <c r="F547" s="8"/>
      <c r="G547" s="8"/>
      <c r="N547" s="27">
        <f t="shared" si="259"/>
        <v>0</v>
      </c>
      <c r="R547" s="41">
        <f t="shared" si="260"/>
        <v>0</v>
      </c>
      <c r="U547" s="11">
        <f t="shared" si="261"/>
        <v>0</v>
      </c>
      <c r="V547" s="11">
        <f t="shared" si="262"/>
        <v>0</v>
      </c>
      <c r="W547" s="11">
        <f t="shared" si="263"/>
        <v>0</v>
      </c>
      <c r="X547" s="27">
        <f t="shared" si="264"/>
        <v>0</v>
      </c>
      <c r="AA547" s="29">
        <f t="shared" si="265"/>
        <v>0</v>
      </c>
      <c r="AB547" s="12" t="e">
        <f t="shared" si="255"/>
        <v>#DIV/0!</v>
      </c>
      <c r="AC547" s="42" t="e">
        <f t="shared" si="256"/>
        <v>#DIV/0!</v>
      </c>
      <c r="AE547" s="43">
        <f t="shared" si="257"/>
        <v>0</v>
      </c>
      <c r="AF547" s="43">
        <f t="shared" si="258"/>
        <v>0</v>
      </c>
    </row>
    <row r="548" spans="4:32" x14ac:dyDescent="0.25">
      <c r="D548" s="8"/>
      <c r="E548" s="8"/>
      <c r="F548" s="8"/>
      <c r="G548" s="8"/>
      <c r="N548" s="27">
        <f t="shared" si="259"/>
        <v>0</v>
      </c>
      <c r="R548" s="41">
        <f t="shared" si="260"/>
        <v>0</v>
      </c>
      <c r="U548" s="11">
        <f t="shared" si="261"/>
        <v>0</v>
      </c>
      <c r="V548" s="11">
        <f t="shared" si="262"/>
        <v>0</v>
      </c>
      <c r="W548" s="11">
        <f t="shared" si="263"/>
        <v>0</v>
      </c>
      <c r="X548" s="27">
        <f t="shared" si="264"/>
        <v>0</v>
      </c>
      <c r="AA548" s="29">
        <f t="shared" si="265"/>
        <v>0</v>
      </c>
      <c r="AB548" s="12" t="e">
        <f t="shared" si="255"/>
        <v>#DIV/0!</v>
      </c>
      <c r="AC548" s="42" t="e">
        <f t="shared" si="256"/>
        <v>#DIV/0!</v>
      </c>
      <c r="AE548" s="43">
        <f t="shared" si="257"/>
        <v>0</v>
      </c>
      <c r="AF548" s="43">
        <f t="shared" si="258"/>
        <v>0</v>
      </c>
    </row>
    <row r="549" spans="4:32" x14ac:dyDescent="0.25">
      <c r="D549" s="8"/>
      <c r="E549" s="8"/>
      <c r="F549" s="8"/>
      <c r="G549" s="8"/>
      <c r="N549" s="27">
        <f t="shared" si="259"/>
        <v>0</v>
      </c>
      <c r="R549" s="41">
        <f t="shared" si="260"/>
        <v>0</v>
      </c>
      <c r="U549" s="11">
        <f t="shared" si="261"/>
        <v>0</v>
      </c>
      <c r="V549" s="11">
        <f t="shared" si="262"/>
        <v>0</v>
      </c>
      <c r="W549" s="11">
        <f t="shared" si="263"/>
        <v>0</v>
      </c>
      <c r="X549" s="27">
        <f t="shared" si="264"/>
        <v>0</v>
      </c>
      <c r="AA549" s="29">
        <f t="shared" si="265"/>
        <v>0</v>
      </c>
      <c r="AB549" s="12" t="e">
        <f t="shared" si="255"/>
        <v>#DIV/0!</v>
      </c>
      <c r="AC549" s="42" t="e">
        <f t="shared" si="256"/>
        <v>#DIV/0!</v>
      </c>
      <c r="AE549" s="43">
        <f t="shared" si="257"/>
        <v>0</v>
      </c>
      <c r="AF549" s="43">
        <f t="shared" si="258"/>
        <v>0</v>
      </c>
    </row>
    <row r="550" spans="4:32" x14ac:dyDescent="0.25">
      <c r="D550" s="8"/>
      <c r="E550" s="8"/>
      <c r="F550" s="8"/>
      <c r="G550" s="8"/>
      <c r="N550" s="27">
        <f t="shared" si="259"/>
        <v>0</v>
      </c>
      <c r="R550" s="41">
        <f t="shared" si="260"/>
        <v>0</v>
      </c>
      <c r="U550" s="11">
        <f t="shared" si="261"/>
        <v>0</v>
      </c>
      <c r="V550" s="11">
        <f t="shared" si="262"/>
        <v>0</v>
      </c>
      <c r="W550" s="11">
        <f t="shared" si="263"/>
        <v>0</v>
      </c>
      <c r="X550" s="27">
        <f t="shared" si="264"/>
        <v>0</v>
      </c>
      <c r="AA550" s="29">
        <f t="shared" si="265"/>
        <v>0</v>
      </c>
      <c r="AB550" s="12" t="e">
        <f t="shared" si="255"/>
        <v>#DIV/0!</v>
      </c>
      <c r="AC550" s="42" t="e">
        <f t="shared" si="256"/>
        <v>#DIV/0!</v>
      </c>
      <c r="AE550" s="43">
        <f t="shared" si="257"/>
        <v>0</v>
      </c>
      <c r="AF550" s="43">
        <f t="shared" si="258"/>
        <v>0</v>
      </c>
    </row>
    <row r="551" spans="4:32" x14ac:dyDescent="0.25">
      <c r="D551" s="8"/>
      <c r="E551" s="8"/>
      <c r="F551" s="8"/>
      <c r="G551" s="8"/>
      <c r="N551" s="27">
        <f t="shared" si="259"/>
        <v>0</v>
      </c>
      <c r="R551" s="41">
        <f t="shared" si="260"/>
        <v>0</v>
      </c>
      <c r="U551" s="11">
        <f t="shared" si="261"/>
        <v>0</v>
      </c>
      <c r="V551" s="11">
        <f t="shared" si="262"/>
        <v>0</v>
      </c>
      <c r="W551" s="11">
        <f t="shared" si="263"/>
        <v>0</v>
      </c>
      <c r="X551" s="27">
        <f t="shared" si="264"/>
        <v>0</v>
      </c>
      <c r="AA551" s="29">
        <f t="shared" si="265"/>
        <v>0</v>
      </c>
      <c r="AB551" s="12" t="e">
        <f t="shared" si="255"/>
        <v>#DIV/0!</v>
      </c>
      <c r="AC551" s="42" t="e">
        <f t="shared" si="256"/>
        <v>#DIV/0!</v>
      </c>
      <c r="AE551" s="43">
        <f t="shared" si="257"/>
        <v>0</v>
      </c>
      <c r="AF551" s="43">
        <f t="shared" si="258"/>
        <v>0</v>
      </c>
    </row>
    <row r="552" spans="4:32" x14ac:dyDescent="0.25">
      <c r="D552" s="8"/>
      <c r="E552" s="8"/>
      <c r="F552" s="8"/>
      <c r="G552" s="8"/>
      <c r="N552" s="27">
        <f t="shared" si="259"/>
        <v>0</v>
      </c>
      <c r="R552" s="41">
        <f t="shared" si="260"/>
        <v>0</v>
      </c>
      <c r="U552" s="11">
        <f t="shared" si="261"/>
        <v>0</v>
      </c>
      <c r="V552" s="11">
        <f t="shared" si="262"/>
        <v>0</v>
      </c>
      <c r="W552" s="11">
        <f t="shared" si="263"/>
        <v>0</v>
      </c>
      <c r="X552" s="27">
        <f t="shared" si="264"/>
        <v>0</v>
      </c>
      <c r="AA552" s="29">
        <f t="shared" si="265"/>
        <v>0</v>
      </c>
      <c r="AB552" s="12" t="e">
        <f t="shared" si="255"/>
        <v>#DIV/0!</v>
      </c>
      <c r="AC552" s="42" t="e">
        <f t="shared" si="256"/>
        <v>#DIV/0!</v>
      </c>
      <c r="AE552" s="43">
        <f t="shared" si="257"/>
        <v>0</v>
      </c>
      <c r="AF552" s="43">
        <f t="shared" si="258"/>
        <v>0</v>
      </c>
    </row>
    <row r="553" spans="4:32" x14ac:dyDescent="0.25">
      <c r="D553" s="8"/>
      <c r="E553" s="8"/>
      <c r="F553" s="8"/>
      <c r="G553" s="8"/>
      <c r="N553" s="27">
        <f t="shared" si="259"/>
        <v>0</v>
      </c>
      <c r="R553" s="41">
        <f t="shared" si="260"/>
        <v>0</v>
      </c>
      <c r="U553" s="11">
        <f t="shared" si="261"/>
        <v>0</v>
      </c>
      <c r="V553" s="11">
        <f t="shared" si="262"/>
        <v>0</v>
      </c>
      <c r="W553" s="11">
        <f t="shared" si="263"/>
        <v>0</v>
      </c>
      <c r="X553" s="27">
        <f t="shared" si="264"/>
        <v>0</v>
      </c>
      <c r="AA553" s="29">
        <f t="shared" si="265"/>
        <v>0</v>
      </c>
      <c r="AB553" s="12" t="e">
        <f t="shared" si="255"/>
        <v>#DIV/0!</v>
      </c>
      <c r="AC553" s="42" t="e">
        <f t="shared" si="256"/>
        <v>#DIV/0!</v>
      </c>
      <c r="AE553" s="43">
        <f t="shared" si="257"/>
        <v>0</v>
      </c>
      <c r="AF553" s="43">
        <f t="shared" si="258"/>
        <v>0</v>
      </c>
    </row>
    <row r="554" spans="4:32" x14ac:dyDescent="0.25">
      <c r="D554" s="8"/>
      <c r="E554" s="8"/>
      <c r="F554" s="8"/>
      <c r="G554" s="8"/>
      <c r="N554" s="27">
        <f t="shared" si="259"/>
        <v>0</v>
      </c>
      <c r="R554" s="41">
        <f t="shared" si="260"/>
        <v>0</v>
      </c>
      <c r="U554" s="11">
        <f t="shared" si="261"/>
        <v>0</v>
      </c>
      <c r="V554" s="11">
        <f t="shared" si="262"/>
        <v>0</v>
      </c>
      <c r="W554" s="11">
        <f t="shared" si="263"/>
        <v>0</v>
      </c>
      <c r="X554" s="27">
        <f t="shared" si="264"/>
        <v>0</v>
      </c>
      <c r="AA554" s="29">
        <f t="shared" si="265"/>
        <v>0</v>
      </c>
      <c r="AB554" s="12" t="e">
        <f t="shared" si="255"/>
        <v>#DIV/0!</v>
      </c>
      <c r="AC554" s="42" t="e">
        <f t="shared" si="256"/>
        <v>#DIV/0!</v>
      </c>
      <c r="AE554" s="43">
        <f t="shared" si="257"/>
        <v>0</v>
      </c>
      <c r="AF554" s="43">
        <f t="shared" si="258"/>
        <v>0</v>
      </c>
    </row>
    <row r="555" spans="4:32" x14ac:dyDescent="0.25">
      <c r="D555" s="8"/>
      <c r="E555" s="8"/>
      <c r="F555" s="8"/>
      <c r="G555" s="8"/>
      <c r="N555" s="27">
        <f t="shared" si="259"/>
        <v>0</v>
      </c>
      <c r="R555" s="41">
        <f t="shared" si="260"/>
        <v>0</v>
      </c>
      <c r="U555" s="11">
        <f t="shared" si="261"/>
        <v>0</v>
      </c>
      <c r="V555" s="11">
        <f t="shared" si="262"/>
        <v>0</v>
      </c>
      <c r="W555" s="11">
        <f t="shared" si="263"/>
        <v>0</v>
      </c>
      <c r="X555" s="27">
        <f t="shared" si="264"/>
        <v>0</v>
      </c>
      <c r="AA555" s="29">
        <f t="shared" si="265"/>
        <v>0</v>
      </c>
      <c r="AB555" s="12" t="e">
        <f t="shared" si="255"/>
        <v>#DIV/0!</v>
      </c>
      <c r="AC555" s="42" t="e">
        <f t="shared" si="256"/>
        <v>#DIV/0!</v>
      </c>
      <c r="AE555" s="43">
        <f t="shared" si="257"/>
        <v>0</v>
      </c>
      <c r="AF555" s="43">
        <f t="shared" si="258"/>
        <v>0</v>
      </c>
    </row>
    <row r="556" spans="4:32" x14ac:dyDescent="0.25">
      <c r="D556" s="8"/>
      <c r="E556" s="8"/>
      <c r="F556" s="8"/>
      <c r="G556" s="8"/>
      <c r="N556" s="27">
        <f t="shared" si="259"/>
        <v>0</v>
      </c>
      <c r="R556" s="41">
        <f t="shared" si="260"/>
        <v>0</v>
      </c>
      <c r="U556" s="11">
        <f t="shared" si="261"/>
        <v>0</v>
      </c>
      <c r="V556" s="11">
        <f t="shared" si="262"/>
        <v>0</v>
      </c>
      <c r="W556" s="11">
        <f t="shared" si="263"/>
        <v>0</v>
      </c>
      <c r="X556" s="27">
        <f t="shared" si="264"/>
        <v>0</v>
      </c>
      <c r="AA556" s="29">
        <f t="shared" si="265"/>
        <v>0</v>
      </c>
      <c r="AB556" s="12" t="e">
        <f t="shared" si="255"/>
        <v>#DIV/0!</v>
      </c>
      <c r="AC556" s="42" t="e">
        <f t="shared" si="256"/>
        <v>#DIV/0!</v>
      </c>
      <c r="AE556" s="43">
        <f t="shared" si="257"/>
        <v>0</v>
      </c>
      <c r="AF556" s="43">
        <f t="shared" si="258"/>
        <v>0</v>
      </c>
    </row>
    <row r="557" spans="4:32" x14ac:dyDescent="0.25">
      <c r="D557" s="8"/>
      <c r="E557" s="8"/>
      <c r="F557" s="8"/>
      <c r="G557" s="8"/>
      <c r="N557" s="27">
        <f t="shared" si="259"/>
        <v>0</v>
      </c>
      <c r="R557" s="41">
        <f t="shared" si="260"/>
        <v>0</v>
      </c>
      <c r="U557" s="11">
        <f t="shared" si="261"/>
        <v>0</v>
      </c>
      <c r="V557" s="11">
        <f t="shared" si="262"/>
        <v>0</v>
      </c>
      <c r="W557" s="11">
        <f t="shared" si="263"/>
        <v>0</v>
      </c>
      <c r="X557" s="27">
        <f t="shared" si="264"/>
        <v>0</v>
      </c>
      <c r="AA557" s="29">
        <f t="shared" si="265"/>
        <v>0</v>
      </c>
      <c r="AB557" s="12" t="e">
        <f t="shared" si="255"/>
        <v>#DIV/0!</v>
      </c>
      <c r="AC557" s="42" t="e">
        <f t="shared" si="256"/>
        <v>#DIV/0!</v>
      </c>
      <c r="AE557" s="43">
        <f t="shared" si="257"/>
        <v>0</v>
      </c>
      <c r="AF557" s="43">
        <f t="shared" si="258"/>
        <v>0</v>
      </c>
    </row>
    <row r="558" spans="4:32" x14ac:dyDescent="0.25">
      <c r="D558" s="8"/>
      <c r="E558" s="8"/>
      <c r="F558" s="8"/>
      <c r="G558" s="8"/>
      <c r="N558" s="27">
        <f t="shared" si="259"/>
        <v>0</v>
      </c>
      <c r="R558" s="41">
        <f t="shared" si="260"/>
        <v>0</v>
      </c>
      <c r="U558" s="11">
        <f t="shared" si="261"/>
        <v>0</v>
      </c>
      <c r="V558" s="11">
        <f t="shared" si="262"/>
        <v>0</v>
      </c>
      <c r="W558" s="11">
        <f t="shared" si="263"/>
        <v>0</v>
      </c>
      <c r="X558" s="27">
        <f t="shared" si="264"/>
        <v>0</v>
      </c>
      <c r="AA558" s="29">
        <f t="shared" si="265"/>
        <v>0</v>
      </c>
      <c r="AB558" s="12" t="e">
        <f t="shared" si="255"/>
        <v>#DIV/0!</v>
      </c>
      <c r="AC558" s="42" t="e">
        <f t="shared" si="256"/>
        <v>#DIV/0!</v>
      </c>
      <c r="AE558" s="43">
        <f t="shared" si="257"/>
        <v>0</v>
      </c>
      <c r="AF558" s="43">
        <f t="shared" si="258"/>
        <v>0</v>
      </c>
    </row>
    <row r="559" spans="4:32" x14ac:dyDescent="0.25">
      <c r="D559" s="8"/>
      <c r="E559" s="8"/>
      <c r="F559" s="8"/>
      <c r="G559" s="8"/>
      <c r="N559" s="27">
        <f t="shared" si="259"/>
        <v>0</v>
      </c>
      <c r="R559" s="41">
        <f t="shared" si="260"/>
        <v>0</v>
      </c>
      <c r="U559" s="11">
        <f t="shared" si="261"/>
        <v>0</v>
      </c>
      <c r="V559" s="11">
        <f t="shared" si="262"/>
        <v>0</v>
      </c>
      <c r="W559" s="11">
        <f t="shared" si="263"/>
        <v>0</v>
      </c>
      <c r="X559" s="27">
        <f t="shared" si="264"/>
        <v>0</v>
      </c>
      <c r="AA559" s="29">
        <f t="shared" si="265"/>
        <v>0</v>
      </c>
      <c r="AB559" s="12" t="e">
        <f t="shared" si="255"/>
        <v>#DIV/0!</v>
      </c>
      <c r="AC559" s="42" t="e">
        <f t="shared" si="256"/>
        <v>#DIV/0!</v>
      </c>
      <c r="AE559" s="43">
        <f t="shared" si="257"/>
        <v>0</v>
      </c>
      <c r="AF559" s="43">
        <f t="shared" si="258"/>
        <v>0</v>
      </c>
    </row>
    <row r="560" spans="4:32" x14ac:dyDescent="0.25">
      <c r="D560" s="8"/>
      <c r="E560" s="8"/>
      <c r="F560" s="8"/>
      <c r="G560" s="8"/>
      <c r="N560" s="27">
        <f t="shared" si="259"/>
        <v>0</v>
      </c>
      <c r="R560" s="41">
        <f t="shared" si="260"/>
        <v>0</v>
      </c>
      <c r="U560" s="11">
        <f t="shared" si="261"/>
        <v>0</v>
      </c>
      <c r="V560" s="11">
        <f t="shared" si="262"/>
        <v>0</v>
      </c>
      <c r="W560" s="11">
        <f t="shared" si="263"/>
        <v>0</v>
      </c>
      <c r="X560" s="27">
        <f t="shared" si="264"/>
        <v>0</v>
      </c>
      <c r="AA560" s="29">
        <f t="shared" si="265"/>
        <v>0</v>
      </c>
      <c r="AB560" s="12" t="e">
        <f t="shared" si="255"/>
        <v>#DIV/0!</v>
      </c>
      <c r="AC560" s="42" t="e">
        <f t="shared" si="256"/>
        <v>#DIV/0!</v>
      </c>
      <c r="AE560" s="43">
        <f t="shared" si="257"/>
        <v>0</v>
      </c>
      <c r="AF560" s="43">
        <f t="shared" si="258"/>
        <v>0</v>
      </c>
    </row>
    <row r="561" spans="4:32" x14ac:dyDescent="0.25">
      <c r="D561" s="8"/>
      <c r="E561" s="8"/>
      <c r="F561" s="8"/>
      <c r="G561" s="8"/>
      <c r="N561" s="27">
        <f t="shared" si="259"/>
        <v>0</v>
      </c>
      <c r="R561" s="41">
        <f t="shared" si="260"/>
        <v>0</v>
      </c>
      <c r="U561" s="11">
        <f t="shared" si="261"/>
        <v>0</v>
      </c>
      <c r="V561" s="11">
        <f t="shared" si="262"/>
        <v>0</v>
      </c>
      <c r="W561" s="11">
        <f t="shared" si="263"/>
        <v>0</v>
      </c>
      <c r="X561" s="27">
        <f t="shared" si="264"/>
        <v>0</v>
      </c>
      <c r="AA561" s="29">
        <f t="shared" si="265"/>
        <v>0</v>
      </c>
      <c r="AB561" s="12" t="e">
        <f t="shared" si="255"/>
        <v>#DIV/0!</v>
      </c>
      <c r="AC561" s="42" t="e">
        <f t="shared" si="256"/>
        <v>#DIV/0!</v>
      </c>
      <c r="AE561" s="43">
        <f t="shared" si="257"/>
        <v>0</v>
      </c>
      <c r="AF561" s="43">
        <f t="shared" si="258"/>
        <v>0</v>
      </c>
    </row>
    <row r="562" spans="4:32" x14ac:dyDescent="0.25">
      <c r="D562" s="8"/>
      <c r="E562" s="8"/>
      <c r="F562" s="8"/>
      <c r="G562" s="8"/>
      <c r="N562" s="27">
        <f t="shared" si="259"/>
        <v>0</v>
      </c>
      <c r="R562" s="41">
        <f t="shared" si="260"/>
        <v>0</v>
      </c>
      <c r="U562" s="11">
        <f t="shared" si="261"/>
        <v>0</v>
      </c>
      <c r="V562" s="11">
        <f t="shared" si="262"/>
        <v>0</v>
      </c>
      <c r="W562" s="11">
        <f t="shared" si="263"/>
        <v>0</v>
      </c>
      <c r="X562" s="27">
        <f t="shared" si="264"/>
        <v>0</v>
      </c>
      <c r="AA562" s="29">
        <f t="shared" si="265"/>
        <v>0</v>
      </c>
      <c r="AB562" s="12" t="e">
        <f t="shared" si="255"/>
        <v>#DIV/0!</v>
      </c>
      <c r="AC562" s="42" t="e">
        <f t="shared" si="256"/>
        <v>#DIV/0!</v>
      </c>
      <c r="AE562" s="43">
        <f t="shared" si="257"/>
        <v>0</v>
      </c>
      <c r="AF562" s="43">
        <f t="shared" si="258"/>
        <v>0</v>
      </c>
    </row>
    <row r="563" spans="4:32" x14ac:dyDescent="0.25">
      <c r="D563" s="8"/>
      <c r="E563" s="8"/>
      <c r="F563" s="8"/>
      <c r="G563" s="8"/>
      <c r="N563" s="27">
        <f t="shared" si="259"/>
        <v>0</v>
      </c>
      <c r="R563" s="41">
        <f t="shared" si="260"/>
        <v>0</v>
      </c>
      <c r="U563" s="11">
        <f t="shared" si="261"/>
        <v>0</v>
      </c>
      <c r="V563" s="11">
        <f t="shared" si="262"/>
        <v>0</v>
      </c>
      <c r="W563" s="11">
        <f t="shared" si="263"/>
        <v>0</v>
      </c>
      <c r="X563" s="27">
        <f t="shared" si="264"/>
        <v>0</v>
      </c>
      <c r="AA563" s="29">
        <f t="shared" si="265"/>
        <v>0</v>
      </c>
      <c r="AB563" s="12" t="e">
        <f t="shared" si="255"/>
        <v>#DIV/0!</v>
      </c>
      <c r="AC563" s="42" t="e">
        <f t="shared" si="256"/>
        <v>#DIV/0!</v>
      </c>
      <c r="AE563" s="43">
        <f t="shared" si="257"/>
        <v>0</v>
      </c>
      <c r="AF563" s="43">
        <f t="shared" si="258"/>
        <v>0</v>
      </c>
    </row>
    <row r="564" spans="4:32" x14ac:dyDescent="0.25">
      <c r="D564" s="8"/>
      <c r="E564" s="8"/>
      <c r="F564" s="8"/>
      <c r="G564" s="8"/>
      <c r="N564" s="27">
        <f t="shared" si="259"/>
        <v>0</v>
      </c>
      <c r="R564" s="41">
        <f t="shared" si="260"/>
        <v>0</v>
      </c>
      <c r="U564" s="11">
        <f t="shared" si="261"/>
        <v>0</v>
      </c>
      <c r="V564" s="11">
        <f t="shared" si="262"/>
        <v>0</v>
      </c>
      <c r="W564" s="11">
        <f t="shared" si="263"/>
        <v>0</v>
      </c>
      <c r="X564" s="27">
        <f t="shared" si="264"/>
        <v>0</v>
      </c>
      <c r="AA564" s="29">
        <f t="shared" si="265"/>
        <v>0</v>
      </c>
      <c r="AB564" s="12" t="e">
        <f t="shared" si="255"/>
        <v>#DIV/0!</v>
      </c>
      <c r="AC564" s="42" t="e">
        <f t="shared" si="256"/>
        <v>#DIV/0!</v>
      </c>
      <c r="AE564" s="43">
        <f t="shared" si="257"/>
        <v>0</v>
      </c>
      <c r="AF564" s="43">
        <f t="shared" si="258"/>
        <v>0</v>
      </c>
    </row>
    <row r="565" spans="4:32" x14ac:dyDescent="0.25">
      <c r="D565" s="8"/>
      <c r="E565" s="8"/>
      <c r="F565" s="8"/>
      <c r="G565" s="8"/>
      <c r="N565" s="27">
        <f t="shared" si="259"/>
        <v>0</v>
      </c>
      <c r="R565" s="41">
        <f t="shared" si="260"/>
        <v>0</v>
      </c>
      <c r="U565" s="11">
        <f t="shared" si="261"/>
        <v>0</v>
      </c>
      <c r="V565" s="11">
        <f t="shared" si="262"/>
        <v>0</v>
      </c>
      <c r="W565" s="11">
        <f t="shared" si="263"/>
        <v>0</v>
      </c>
      <c r="X565" s="27">
        <f t="shared" si="264"/>
        <v>0</v>
      </c>
      <c r="AA565" s="29">
        <f t="shared" si="265"/>
        <v>0</v>
      </c>
      <c r="AB565" s="12" t="e">
        <f t="shared" si="255"/>
        <v>#DIV/0!</v>
      </c>
      <c r="AC565" s="42" t="e">
        <f t="shared" si="256"/>
        <v>#DIV/0!</v>
      </c>
      <c r="AE565" s="43">
        <f t="shared" si="257"/>
        <v>0</v>
      </c>
      <c r="AF565" s="43">
        <f t="shared" si="258"/>
        <v>0</v>
      </c>
    </row>
    <row r="566" spans="4:32" x14ac:dyDescent="0.25">
      <c r="D566" s="8"/>
      <c r="E566" s="8"/>
      <c r="F566" s="8"/>
      <c r="G566" s="8"/>
      <c r="N566" s="27">
        <f t="shared" si="259"/>
        <v>0</v>
      </c>
      <c r="R566" s="41">
        <f t="shared" si="260"/>
        <v>0</v>
      </c>
      <c r="U566" s="11">
        <f t="shared" si="261"/>
        <v>0</v>
      </c>
      <c r="V566" s="11">
        <f t="shared" si="262"/>
        <v>0</v>
      </c>
      <c r="W566" s="11">
        <f t="shared" si="263"/>
        <v>0</v>
      </c>
      <c r="X566" s="27">
        <f t="shared" si="264"/>
        <v>0</v>
      </c>
      <c r="AA566" s="29">
        <f t="shared" si="265"/>
        <v>0</v>
      </c>
      <c r="AB566" s="12" t="e">
        <f t="shared" si="255"/>
        <v>#DIV/0!</v>
      </c>
      <c r="AC566" s="42" t="e">
        <f t="shared" si="256"/>
        <v>#DIV/0!</v>
      </c>
      <c r="AE566" s="43">
        <f t="shared" si="257"/>
        <v>0</v>
      </c>
      <c r="AF566" s="43">
        <f t="shared" si="258"/>
        <v>0</v>
      </c>
    </row>
    <row r="567" spans="4:32" x14ac:dyDescent="0.25">
      <c r="D567" s="8"/>
      <c r="E567" s="8"/>
      <c r="F567" s="8"/>
      <c r="G567" s="8"/>
      <c r="N567" s="27">
        <f t="shared" si="259"/>
        <v>0</v>
      </c>
      <c r="R567" s="41">
        <f t="shared" si="260"/>
        <v>0</v>
      </c>
      <c r="U567" s="11">
        <f t="shared" si="261"/>
        <v>0</v>
      </c>
      <c r="V567" s="11">
        <f t="shared" si="262"/>
        <v>0</v>
      </c>
      <c r="W567" s="11">
        <f t="shared" si="263"/>
        <v>0</v>
      </c>
      <c r="X567" s="27">
        <f t="shared" si="264"/>
        <v>0</v>
      </c>
      <c r="AA567" s="29">
        <f t="shared" si="265"/>
        <v>0</v>
      </c>
      <c r="AB567" s="12" t="e">
        <f t="shared" si="255"/>
        <v>#DIV/0!</v>
      </c>
      <c r="AC567" s="42" t="e">
        <f t="shared" si="256"/>
        <v>#DIV/0!</v>
      </c>
      <c r="AE567" s="43">
        <f t="shared" si="257"/>
        <v>0</v>
      </c>
      <c r="AF567" s="43">
        <f t="shared" si="258"/>
        <v>0</v>
      </c>
    </row>
    <row r="568" spans="4:32" x14ac:dyDescent="0.25">
      <c r="D568" s="8"/>
      <c r="E568" s="8"/>
      <c r="F568" s="8"/>
      <c r="G568" s="8"/>
      <c r="N568" s="27">
        <f t="shared" si="259"/>
        <v>0</v>
      </c>
      <c r="R568" s="41">
        <f t="shared" si="260"/>
        <v>0</v>
      </c>
      <c r="U568" s="11">
        <f t="shared" si="261"/>
        <v>0</v>
      </c>
      <c r="V568" s="11">
        <f t="shared" si="262"/>
        <v>0</v>
      </c>
      <c r="W568" s="11">
        <f t="shared" si="263"/>
        <v>0</v>
      </c>
      <c r="X568" s="27">
        <f t="shared" si="264"/>
        <v>0</v>
      </c>
      <c r="AA568" s="29">
        <f t="shared" si="265"/>
        <v>0</v>
      </c>
      <c r="AB568" s="12" t="e">
        <f t="shared" si="255"/>
        <v>#DIV/0!</v>
      </c>
      <c r="AC568" s="42" t="e">
        <f t="shared" si="256"/>
        <v>#DIV/0!</v>
      </c>
      <c r="AE568" s="43">
        <f t="shared" si="257"/>
        <v>0</v>
      </c>
      <c r="AF568" s="43">
        <f t="shared" si="258"/>
        <v>0</v>
      </c>
    </row>
    <row r="569" spans="4:32" x14ac:dyDescent="0.25">
      <c r="D569" s="8"/>
      <c r="E569" s="8"/>
      <c r="F569" s="8"/>
      <c r="G569" s="8"/>
      <c r="N569" s="27">
        <f t="shared" si="259"/>
        <v>0</v>
      </c>
      <c r="R569" s="41">
        <f t="shared" si="260"/>
        <v>0</v>
      </c>
      <c r="U569" s="11">
        <f t="shared" si="261"/>
        <v>0</v>
      </c>
      <c r="V569" s="11">
        <f t="shared" si="262"/>
        <v>0</v>
      </c>
      <c r="W569" s="11">
        <f t="shared" si="263"/>
        <v>0</v>
      </c>
      <c r="X569" s="27">
        <f t="shared" si="264"/>
        <v>0</v>
      </c>
      <c r="AA569" s="29">
        <f t="shared" si="265"/>
        <v>0</v>
      </c>
      <c r="AB569" s="12" t="e">
        <f t="shared" si="255"/>
        <v>#DIV/0!</v>
      </c>
      <c r="AC569" s="42" t="e">
        <f t="shared" si="256"/>
        <v>#DIV/0!</v>
      </c>
      <c r="AE569" s="43">
        <f t="shared" si="257"/>
        <v>0</v>
      </c>
      <c r="AF569" s="43">
        <f t="shared" si="258"/>
        <v>0</v>
      </c>
    </row>
    <row r="570" spans="4:32" x14ac:dyDescent="0.25">
      <c r="D570" s="8"/>
      <c r="E570" s="8"/>
      <c r="F570" s="8"/>
      <c r="G570" s="8"/>
      <c r="N570" s="27">
        <f t="shared" si="259"/>
        <v>0</v>
      </c>
      <c r="R570" s="41">
        <f t="shared" si="260"/>
        <v>0</v>
      </c>
      <c r="U570" s="11">
        <f t="shared" si="261"/>
        <v>0</v>
      </c>
      <c r="V570" s="11">
        <f t="shared" si="262"/>
        <v>0</v>
      </c>
      <c r="W570" s="11">
        <f t="shared" si="263"/>
        <v>0</v>
      </c>
      <c r="X570" s="27">
        <f t="shared" si="264"/>
        <v>0</v>
      </c>
      <c r="AA570" s="29">
        <f t="shared" si="265"/>
        <v>0</v>
      </c>
      <c r="AB570" s="12" t="e">
        <f t="shared" si="255"/>
        <v>#DIV/0!</v>
      </c>
      <c r="AC570" s="42" t="e">
        <f t="shared" si="256"/>
        <v>#DIV/0!</v>
      </c>
      <c r="AE570" s="43">
        <f t="shared" si="257"/>
        <v>0</v>
      </c>
      <c r="AF570" s="43">
        <f t="shared" si="258"/>
        <v>0</v>
      </c>
    </row>
    <row r="571" spans="4:32" x14ac:dyDescent="0.25">
      <c r="D571" s="8"/>
      <c r="E571" s="8"/>
      <c r="F571" s="8"/>
      <c r="G571" s="8"/>
      <c r="N571" s="27">
        <f t="shared" si="259"/>
        <v>0</v>
      </c>
      <c r="R571" s="41">
        <f t="shared" si="260"/>
        <v>0</v>
      </c>
      <c r="U571" s="11">
        <f t="shared" si="261"/>
        <v>0</v>
      </c>
      <c r="V571" s="11">
        <f t="shared" si="262"/>
        <v>0</v>
      </c>
      <c r="W571" s="11">
        <f t="shared" si="263"/>
        <v>0</v>
      </c>
      <c r="X571" s="27">
        <f t="shared" si="264"/>
        <v>0</v>
      </c>
      <c r="AA571" s="29">
        <f t="shared" si="265"/>
        <v>0</v>
      </c>
      <c r="AB571" s="12" t="e">
        <f t="shared" si="255"/>
        <v>#DIV/0!</v>
      </c>
      <c r="AC571" s="42" t="e">
        <f t="shared" si="256"/>
        <v>#DIV/0!</v>
      </c>
      <c r="AE571" s="43">
        <f t="shared" si="257"/>
        <v>0</v>
      </c>
      <c r="AF571" s="43">
        <f t="shared" si="258"/>
        <v>0</v>
      </c>
    </row>
    <row r="572" spans="4:32" x14ac:dyDescent="0.25">
      <c r="D572" s="8"/>
      <c r="E572" s="8"/>
      <c r="F572" s="8"/>
      <c r="G572" s="8"/>
      <c r="N572" s="27">
        <f t="shared" si="259"/>
        <v>0</v>
      </c>
      <c r="R572" s="41">
        <f t="shared" si="260"/>
        <v>0</v>
      </c>
      <c r="U572" s="11">
        <f t="shared" si="261"/>
        <v>0</v>
      </c>
      <c r="V572" s="11">
        <f t="shared" si="262"/>
        <v>0</v>
      </c>
      <c r="W572" s="11">
        <f t="shared" si="263"/>
        <v>0</v>
      </c>
      <c r="X572" s="27">
        <f t="shared" si="264"/>
        <v>0</v>
      </c>
      <c r="AA572" s="29">
        <f t="shared" si="265"/>
        <v>0</v>
      </c>
      <c r="AB572" s="12" t="e">
        <f t="shared" si="255"/>
        <v>#DIV/0!</v>
      </c>
      <c r="AC572" s="42" t="e">
        <f t="shared" si="256"/>
        <v>#DIV/0!</v>
      </c>
      <c r="AE572" s="43">
        <f t="shared" si="257"/>
        <v>0</v>
      </c>
      <c r="AF572" s="43">
        <f t="shared" si="258"/>
        <v>0</v>
      </c>
    </row>
    <row r="573" spans="4:32" x14ac:dyDescent="0.25">
      <c r="D573" s="8"/>
      <c r="E573" s="8"/>
      <c r="F573" s="8"/>
      <c r="G573" s="8"/>
      <c r="N573" s="27">
        <f t="shared" si="259"/>
        <v>0</v>
      </c>
      <c r="R573" s="41">
        <f t="shared" si="260"/>
        <v>0</v>
      </c>
      <c r="U573" s="11">
        <f t="shared" si="261"/>
        <v>0</v>
      </c>
      <c r="V573" s="11">
        <f t="shared" si="262"/>
        <v>0</v>
      </c>
      <c r="W573" s="11">
        <f t="shared" si="263"/>
        <v>0</v>
      </c>
      <c r="X573" s="27">
        <f t="shared" si="264"/>
        <v>0</v>
      </c>
      <c r="AA573" s="29">
        <f t="shared" si="265"/>
        <v>0</v>
      </c>
      <c r="AB573" s="12" t="e">
        <f t="shared" si="255"/>
        <v>#DIV/0!</v>
      </c>
      <c r="AC573" s="42" t="e">
        <f t="shared" si="256"/>
        <v>#DIV/0!</v>
      </c>
      <c r="AE573" s="43">
        <f t="shared" si="257"/>
        <v>0</v>
      </c>
      <c r="AF573" s="43">
        <f t="shared" si="258"/>
        <v>0</v>
      </c>
    </row>
    <row r="574" spans="4:32" x14ac:dyDescent="0.25">
      <c r="D574" s="8"/>
      <c r="E574" s="8"/>
      <c r="F574" s="8"/>
      <c r="G574" s="8"/>
      <c r="N574" s="27">
        <f t="shared" si="259"/>
        <v>0</v>
      </c>
      <c r="R574" s="41">
        <f t="shared" si="260"/>
        <v>0</v>
      </c>
      <c r="U574" s="11">
        <f t="shared" si="261"/>
        <v>0</v>
      </c>
      <c r="V574" s="11">
        <f t="shared" si="262"/>
        <v>0</v>
      </c>
      <c r="W574" s="11">
        <f t="shared" si="263"/>
        <v>0</v>
      </c>
      <c r="X574" s="27">
        <f t="shared" si="264"/>
        <v>0</v>
      </c>
      <c r="AA574" s="29">
        <f t="shared" si="265"/>
        <v>0</v>
      </c>
      <c r="AB574" s="12" t="e">
        <f t="shared" si="255"/>
        <v>#DIV/0!</v>
      </c>
      <c r="AC574" s="42" t="e">
        <f t="shared" si="256"/>
        <v>#DIV/0!</v>
      </c>
      <c r="AE574" s="43">
        <f t="shared" si="257"/>
        <v>0</v>
      </c>
      <c r="AF574" s="43">
        <f t="shared" si="258"/>
        <v>0</v>
      </c>
    </row>
    <row r="575" spans="4:32" x14ac:dyDescent="0.25">
      <c r="D575" s="8"/>
      <c r="E575" s="8"/>
      <c r="F575" s="8"/>
      <c r="G575" s="8"/>
      <c r="N575" s="27">
        <f t="shared" si="259"/>
        <v>0</v>
      </c>
      <c r="R575" s="41">
        <f t="shared" si="260"/>
        <v>0</v>
      </c>
      <c r="U575" s="11">
        <f t="shared" si="261"/>
        <v>0</v>
      </c>
      <c r="V575" s="11">
        <f t="shared" si="262"/>
        <v>0</v>
      </c>
      <c r="W575" s="11">
        <f t="shared" si="263"/>
        <v>0</v>
      </c>
      <c r="X575" s="27">
        <f t="shared" si="264"/>
        <v>0</v>
      </c>
      <c r="AA575" s="29">
        <f t="shared" si="265"/>
        <v>0</v>
      </c>
      <c r="AB575" s="12" t="e">
        <f t="shared" si="255"/>
        <v>#DIV/0!</v>
      </c>
      <c r="AC575" s="42" t="e">
        <f t="shared" si="256"/>
        <v>#DIV/0!</v>
      </c>
      <c r="AE575" s="43">
        <f t="shared" si="257"/>
        <v>0</v>
      </c>
      <c r="AF575" s="43">
        <f t="shared" si="258"/>
        <v>0</v>
      </c>
    </row>
    <row r="576" spans="4:32" x14ac:dyDescent="0.25">
      <c r="D576" s="8"/>
      <c r="E576" s="8"/>
      <c r="F576" s="8"/>
      <c r="G576" s="8"/>
      <c r="N576" s="27">
        <f t="shared" si="259"/>
        <v>0</v>
      </c>
      <c r="R576" s="41">
        <f t="shared" si="260"/>
        <v>0</v>
      </c>
      <c r="U576" s="11">
        <f t="shared" si="261"/>
        <v>0</v>
      </c>
      <c r="V576" s="11">
        <f t="shared" si="262"/>
        <v>0</v>
      </c>
      <c r="W576" s="11">
        <f t="shared" si="263"/>
        <v>0</v>
      </c>
      <c r="X576" s="27">
        <f t="shared" si="264"/>
        <v>0</v>
      </c>
      <c r="AA576" s="29">
        <f t="shared" si="265"/>
        <v>0</v>
      </c>
      <c r="AB576" s="12" t="e">
        <f t="shared" si="255"/>
        <v>#DIV/0!</v>
      </c>
      <c r="AC576" s="42" t="e">
        <f t="shared" si="256"/>
        <v>#DIV/0!</v>
      </c>
      <c r="AE576" s="43">
        <f t="shared" si="257"/>
        <v>0</v>
      </c>
      <c r="AF576" s="43">
        <f t="shared" si="258"/>
        <v>0</v>
      </c>
    </row>
    <row r="577" spans="4:32" x14ac:dyDescent="0.25">
      <c r="D577" s="8"/>
      <c r="E577" s="8"/>
      <c r="F577" s="8"/>
      <c r="G577" s="8"/>
      <c r="N577" s="27">
        <f t="shared" si="259"/>
        <v>0</v>
      </c>
      <c r="R577" s="41">
        <f t="shared" si="260"/>
        <v>0</v>
      </c>
      <c r="U577" s="11">
        <f t="shared" si="261"/>
        <v>0</v>
      </c>
      <c r="V577" s="11">
        <f t="shared" si="262"/>
        <v>0</v>
      </c>
      <c r="W577" s="11">
        <f t="shared" si="263"/>
        <v>0</v>
      </c>
      <c r="X577" s="27">
        <f t="shared" si="264"/>
        <v>0</v>
      </c>
      <c r="AA577" s="29">
        <f t="shared" si="265"/>
        <v>0</v>
      </c>
      <c r="AB577" s="12" t="e">
        <f t="shared" si="255"/>
        <v>#DIV/0!</v>
      </c>
      <c r="AC577" s="42" t="e">
        <f t="shared" si="256"/>
        <v>#DIV/0!</v>
      </c>
      <c r="AE577" s="43">
        <f t="shared" si="257"/>
        <v>0</v>
      </c>
      <c r="AF577" s="43">
        <f t="shared" si="258"/>
        <v>0</v>
      </c>
    </row>
    <row r="578" spans="4:32" x14ac:dyDescent="0.25">
      <c r="D578" s="8"/>
      <c r="E578" s="8"/>
      <c r="F578" s="8"/>
      <c r="G578" s="8"/>
      <c r="N578" s="27">
        <f t="shared" si="259"/>
        <v>0</v>
      </c>
      <c r="R578" s="41">
        <f t="shared" si="260"/>
        <v>0</v>
      </c>
      <c r="U578" s="11">
        <f t="shared" si="261"/>
        <v>0</v>
      </c>
      <c r="V578" s="11">
        <f t="shared" si="262"/>
        <v>0</v>
      </c>
      <c r="W578" s="11">
        <f t="shared" si="263"/>
        <v>0</v>
      </c>
      <c r="X578" s="27">
        <f t="shared" si="264"/>
        <v>0</v>
      </c>
      <c r="AA578" s="29">
        <f t="shared" si="265"/>
        <v>0</v>
      </c>
      <c r="AB578" s="12" t="e">
        <f t="shared" si="255"/>
        <v>#DIV/0!</v>
      </c>
      <c r="AC578" s="42" t="e">
        <f t="shared" si="256"/>
        <v>#DIV/0!</v>
      </c>
      <c r="AE578" s="43">
        <f t="shared" si="257"/>
        <v>0</v>
      </c>
      <c r="AF578" s="43">
        <f t="shared" si="258"/>
        <v>0</v>
      </c>
    </row>
    <row r="579" spans="4:32" x14ac:dyDescent="0.25">
      <c r="D579" s="8"/>
      <c r="E579" s="8"/>
      <c r="F579" s="8"/>
      <c r="G579" s="8"/>
      <c r="N579" s="27">
        <f t="shared" si="259"/>
        <v>0</v>
      </c>
      <c r="R579" s="41">
        <f t="shared" si="260"/>
        <v>0</v>
      </c>
      <c r="U579" s="11">
        <f t="shared" si="261"/>
        <v>0</v>
      </c>
      <c r="V579" s="11">
        <f t="shared" si="262"/>
        <v>0</v>
      </c>
      <c r="W579" s="11">
        <f t="shared" si="263"/>
        <v>0</v>
      </c>
      <c r="X579" s="27">
        <f t="shared" si="264"/>
        <v>0</v>
      </c>
      <c r="AA579" s="29">
        <f t="shared" si="265"/>
        <v>0</v>
      </c>
      <c r="AB579" s="12" t="e">
        <f t="shared" si="255"/>
        <v>#DIV/0!</v>
      </c>
      <c r="AC579" s="42" t="e">
        <f t="shared" si="256"/>
        <v>#DIV/0!</v>
      </c>
      <c r="AE579" s="43">
        <f t="shared" si="257"/>
        <v>0</v>
      </c>
      <c r="AF579" s="43">
        <f t="shared" si="258"/>
        <v>0</v>
      </c>
    </row>
    <row r="580" spans="4:32" x14ac:dyDescent="0.25">
      <c r="D580" s="8"/>
      <c r="E580" s="8"/>
      <c r="F580" s="8"/>
      <c r="G580" s="8"/>
      <c r="N580" s="27">
        <f t="shared" si="259"/>
        <v>0</v>
      </c>
      <c r="R580" s="41">
        <f t="shared" si="260"/>
        <v>0</v>
      </c>
      <c r="U580" s="11">
        <f t="shared" si="261"/>
        <v>0</v>
      </c>
      <c r="V580" s="11">
        <f t="shared" si="262"/>
        <v>0</v>
      </c>
      <c r="W580" s="11">
        <f t="shared" si="263"/>
        <v>0</v>
      </c>
      <c r="X580" s="27">
        <f t="shared" si="264"/>
        <v>0</v>
      </c>
      <c r="AA580" s="29">
        <f t="shared" si="265"/>
        <v>0</v>
      </c>
      <c r="AB580" s="12" t="e">
        <f t="shared" si="255"/>
        <v>#DIV/0!</v>
      </c>
      <c r="AC580" s="42" t="e">
        <f t="shared" si="256"/>
        <v>#DIV/0!</v>
      </c>
      <c r="AE580" s="43">
        <f t="shared" si="257"/>
        <v>0</v>
      </c>
      <c r="AF580" s="43">
        <f t="shared" si="258"/>
        <v>0</v>
      </c>
    </row>
    <row r="581" spans="4:32" x14ac:dyDescent="0.25">
      <c r="D581" s="8"/>
      <c r="E581" s="8"/>
      <c r="F581" s="8"/>
      <c r="G581" s="8"/>
      <c r="N581" s="27">
        <f t="shared" si="259"/>
        <v>0</v>
      </c>
      <c r="R581" s="41">
        <f t="shared" si="260"/>
        <v>0</v>
      </c>
      <c r="U581" s="11">
        <f t="shared" si="261"/>
        <v>0</v>
      </c>
      <c r="V581" s="11">
        <f t="shared" si="262"/>
        <v>0</v>
      </c>
      <c r="W581" s="11">
        <f t="shared" si="263"/>
        <v>0</v>
      </c>
      <c r="X581" s="27">
        <f t="shared" si="264"/>
        <v>0</v>
      </c>
      <c r="AA581" s="29">
        <f t="shared" si="265"/>
        <v>0</v>
      </c>
      <c r="AB581" s="12" t="e">
        <f t="shared" si="255"/>
        <v>#DIV/0!</v>
      </c>
      <c r="AC581" s="42" t="e">
        <f t="shared" si="256"/>
        <v>#DIV/0!</v>
      </c>
      <c r="AE581" s="43">
        <f t="shared" si="257"/>
        <v>0</v>
      </c>
      <c r="AF581" s="43">
        <f t="shared" si="258"/>
        <v>0</v>
      </c>
    </row>
    <row r="582" spans="4:32" x14ac:dyDescent="0.25">
      <c r="D582" s="8"/>
      <c r="E582" s="8"/>
      <c r="F582" s="8"/>
      <c r="G582" s="8"/>
      <c r="N582" s="27">
        <f t="shared" si="259"/>
        <v>0</v>
      </c>
      <c r="R582" s="41">
        <f t="shared" si="260"/>
        <v>0</v>
      </c>
      <c r="U582" s="11">
        <f t="shared" si="261"/>
        <v>0</v>
      </c>
      <c r="V582" s="11">
        <f t="shared" si="262"/>
        <v>0</v>
      </c>
      <c r="W582" s="11">
        <f t="shared" si="263"/>
        <v>0</v>
      </c>
      <c r="X582" s="27">
        <f t="shared" si="264"/>
        <v>0</v>
      </c>
      <c r="AA582" s="29">
        <f t="shared" si="265"/>
        <v>0</v>
      </c>
      <c r="AB582" s="12" t="e">
        <f t="shared" si="255"/>
        <v>#DIV/0!</v>
      </c>
      <c r="AC582" s="42" t="e">
        <f t="shared" si="256"/>
        <v>#DIV/0!</v>
      </c>
      <c r="AE582" s="43">
        <f t="shared" si="257"/>
        <v>0</v>
      </c>
      <c r="AF582" s="43">
        <f t="shared" si="258"/>
        <v>0</v>
      </c>
    </row>
    <row r="583" spans="4:32" x14ac:dyDescent="0.25">
      <c r="D583" s="8"/>
      <c r="E583" s="8"/>
      <c r="F583" s="8"/>
      <c r="G583" s="8"/>
      <c r="N583" s="27">
        <f t="shared" si="259"/>
        <v>0</v>
      </c>
      <c r="R583" s="41">
        <f t="shared" si="260"/>
        <v>0</v>
      </c>
      <c r="U583" s="11">
        <f t="shared" si="261"/>
        <v>0</v>
      </c>
      <c r="V583" s="11">
        <f t="shared" si="262"/>
        <v>0</v>
      </c>
      <c r="W583" s="11">
        <f t="shared" si="263"/>
        <v>0</v>
      </c>
      <c r="X583" s="27">
        <f t="shared" si="264"/>
        <v>0</v>
      </c>
      <c r="AA583" s="29">
        <f t="shared" si="265"/>
        <v>0</v>
      </c>
      <c r="AB583" s="12" t="e">
        <f t="shared" si="255"/>
        <v>#DIV/0!</v>
      </c>
      <c r="AC583" s="42" t="e">
        <f t="shared" si="256"/>
        <v>#DIV/0!</v>
      </c>
      <c r="AE583" s="43">
        <f t="shared" si="257"/>
        <v>0</v>
      </c>
      <c r="AF583" s="43">
        <f t="shared" si="258"/>
        <v>0</v>
      </c>
    </row>
    <row r="584" spans="4:32" x14ac:dyDescent="0.25">
      <c r="D584" s="8"/>
      <c r="E584" s="8"/>
      <c r="F584" s="8"/>
      <c r="G584" s="8"/>
      <c r="N584" s="27">
        <f t="shared" si="259"/>
        <v>0</v>
      </c>
      <c r="R584" s="41">
        <f t="shared" si="260"/>
        <v>0</v>
      </c>
      <c r="U584" s="11">
        <f t="shared" si="261"/>
        <v>0</v>
      </c>
      <c r="V584" s="11">
        <f t="shared" si="262"/>
        <v>0</v>
      </c>
      <c r="W584" s="11">
        <f t="shared" si="263"/>
        <v>0</v>
      </c>
      <c r="X584" s="27">
        <f t="shared" si="264"/>
        <v>0</v>
      </c>
      <c r="AA584" s="29">
        <f t="shared" si="265"/>
        <v>0</v>
      </c>
      <c r="AB584" s="12" t="e">
        <f t="shared" si="255"/>
        <v>#DIV/0!</v>
      </c>
      <c r="AC584" s="42" t="e">
        <f t="shared" si="256"/>
        <v>#DIV/0!</v>
      </c>
      <c r="AE584" s="43">
        <f t="shared" si="257"/>
        <v>0</v>
      </c>
      <c r="AF584" s="43">
        <f t="shared" si="258"/>
        <v>0</v>
      </c>
    </row>
    <row r="585" spans="4:32" x14ac:dyDescent="0.25">
      <c r="D585" s="8"/>
      <c r="E585" s="8"/>
      <c r="F585" s="8"/>
      <c r="G585" s="8"/>
      <c r="N585" s="27">
        <f t="shared" si="259"/>
        <v>0</v>
      </c>
      <c r="R585" s="41">
        <f t="shared" si="260"/>
        <v>0</v>
      </c>
      <c r="U585" s="11">
        <f t="shared" si="261"/>
        <v>0</v>
      </c>
      <c r="V585" s="11">
        <f t="shared" si="262"/>
        <v>0</v>
      </c>
      <c r="W585" s="11">
        <f t="shared" si="263"/>
        <v>0</v>
      </c>
      <c r="X585" s="27">
        <f t="shared" si="264"/>
        <v>0</v>
      </c>
      <c r="AA585" s="29">
        <f t="shared" si="265"/>
        <v>0</v>
      </c>
      <c r="AB585" s="12" t="e">
        <f t="shared" si="255"/>
        <v>#DIV/0!</v>
      </c>
      <c r="AC585" s="42" t="e">
        <f t="shared" si="256"/>
        <v>#DIV/0!</v>
      </c>
      <c r="AE585" s="43">
        <f t="shared" si="257"/>
        <v>0</v>
      </c>
      <c r="AF585" s="43">
        <f t="shared" si="258"/>
        <v>0</v>
      </c>
    </row>
    <row r="586" spans="4:32" x14ac:dyDescent="0.25">
      <c r="D586" s="8"/>
      <c r="E586" s="8"/>
      <c r="F586" s="8"/>
      <c r="G586" s="8"/>
      <c r="N586" s="27">
        <f t="shared" si="259"/>
        <v>0</v>
      </c>
      <c r="R586" s="41">
        <f t="shared" si="260"/>
        <v>0</v>
      </c>
      <c r="U586" s="11">
        <f t="shared" si="261"/>
        <v>0</v>
      </c>
      <c r="V586" s="11">
        <f t="shared" si="262"/>
        <v>0</v>
      </c>
      <c r="W586" s="11">
        <f t="shared" si="263"/>
        <v>0</v>
      </c>
      <c r="X586" s="27">
        <f t="shared" si="264"/>
        <v>0</v>
      </c>
      <c r="AA586" s="29">
        <f t="shared" si="265"/>
        <v>0</v>
      </c>
      <c r="AB586" s="12" t="e">
        <f t="shared" ref="AB586:AB649" si="266">(V586-AA586)/D586</f>
        <v>#DIV/0!</v>
      </c>
      <c r="AC586" s="42" t="e">
        <f t="shared" si="256"/>
        <v>#DIV/0!</v>
      </c>
      <c r="AE586" s="43">
        <f t="shared" si="257"/>
        <v>0</v>
      </c>
      <c r="AF586" s="43">
        <f t="shared" si="258"/>
        <v>0</v>
      </c>
    </row>
    <row r="587" spans="4:32" x14ac:dyDescent="0.25">
      <c r="D587" s="8"/>
      <c r="E587" s="8"/>
      <c r="F587" s="8"/>
      <c r="G587" s="8"/>
      <c r="N587" s="27">
        <f t="shared" si="259"/>
        <v>0</v>
      </c>
      <c r="R587" s="41">
        <f t="shared" si="260"/>
        <v>0</v>
      </c>
      <c r="U587" s="11">
        <f t="shared" si="261"/>
        <v>0</v>
      </c>
      <c r="V587" s="11">
        <f t="shared" si="262"/>
        <v>0</v>
      </c>
      <c r="W587" s="11">
        <f t="shared" si="263"/>
        <v>0</v>
      </c>
      <c r="X587" s="27">
        <f t="shared" si="264"/>
        <v>0</v>
      </c>
      <c r="AA587" s="29">
        <f t="shared" si="265"/>
        <v>0</v>
      </c>
      <c r="AB587" s="12" t="e">
        <f t="shared" si="266"/>
        <v>#DIV/0!</v>
      </c>
      <c r="AC587" s="42" t="e">
        <f t="shared" si="256"/>
        <v>#DIV/0!</v>
      </c>
      <c r="AE587" s="43">
        <f t="shared" si="257"/>
        <v>0</v>
      </c>
      <c r="AF587" s="43">
        <f t="shared" si="258"/>
        <v>0</v>
      </c>
    </row>
    <row r="588" spans="4:32" x14ac:dyDescent="0.25">
      <c r="D588" s="8"/>
      <c r="E588" s="8"/>
      <c r="F588" s="8"/>
      <c r="G588" s="8"/>
      <c r="N588" s="27">
        <f t="shared" si="259"/>
        <v>0</v>
      </c>
      <c r="R588" s="41">
        <f t="shared" si="260"/>
        <v>0</v>
      </c>
      <c r="U588" s="11">
        <f t="shared" si="261"/>
        <v>0</v>
      </c>
      <c r="V588" s="11">
        <f t="shared" si="262"/>
        <v>0</v>
      </c>
      <c r="W588" s="11">
        <f t="shared" si="263"/>
        <v>0</v>
      </c>
      <c r="X588" s="27">
        <f t="shared" si="264"/>
        <v>0</v>
      </c>
      <c r="AA588" s="29">
        <f t="shared" si="265"/>
        <v>0</v>
      </c>
      <c r="AB588" s="12" t="e">
        <f t="shared" si="266"/>
        <v>#DIV/0!</v>
      </c>
      <c r="AC588" s="42" t="e">
        <f t="shared" si="256"/>
        <v>#DIV/0!</v>
      </c>
      <c r="AE588" s="43">
        <f t="shared" si="257"/>
        <v>0</v>
      </c>
      <c r="AF588" s="43">
        <f t="shared" si="258"/>
        <v>0</v>
      </c>
    </row>
    <row r="589" spans="4:32" x14ac:dyDescent="0.25">
      <c r="D589" s="8"/>
      <c r="E589" s="8"/>
      <c r="F589" s="8"/>
      <c r="G589" s="8"/>
      <c r="N589" s="27">
        <f t="shared" si="259"/>
        <v>0</v>
      </c>
      <c r="R589" s="41">
        <f t="shared" si="260"/>
        <v>0</v>
      </c>
      <c r="U589" s="11">
        <f t="shared" si="261"/>
        <v>0</v>
      </c>
      <c r="V589" s="11">
        <f t="shared" si="262"/>
        <v>0</v>
      </c>
      <c r="W589" s="11">
        <f t="shared" si="263"/>
        <v>0</v>
      </c>
      <c r="X589" s="27">
        <f t="shared" si="264"/>
        <v>0</v>
      </c>
      <c r="AA589" s="29">
        <f t="shared" si="265"/>
        <v>0</v>
      </c>
      <c r="AB589" s="12" t="e">
        <f t="shared" si="266"/>
        <v>#DIV/0!</v>
      </c>
      <c r="AC589" s="42" t="e">
        <f t="shared" si="256"/>
        <v>#DIV/0!</v>
      </c>
      <c r="AE589" s="43">
        <f t="shared" si="257"/>
        <v>0</v>
      </c>
      <c r="AF589" s="43">
        <f t="shared" si="258"/>
        <v>0</v>
      </c>
    </row>
    <row r="590" spans="4:32" x14ac:dyDescent="0.25">
      <c r="D590" s="8"/>
      <c r="E590" s="8"/>
      <c r="F590" s="8"/>
      <c r="G590" s="8"/>
      <c r="N590" s="27">
        <f t="shared" si="259"/>
        <v>0</v>
      </c>
      <c r="R590" s="41">
        <f t="shared" si="260"/>
        <v>0</v>
      </c>
      <c r="U590" s="11">
        <f t="shared" si="261"/>
        <v>0</v>
      </c>
      <c r="V590" s="11">
        <f t="shared" si="262"/>
        <v>0</v>
      </c>
      <c r="W590" s="11">
        <f t="shared" si="263"/>
        <v>0</v>
      </c>
      <c r="X590" s="27">
        <f t="shared" si="264"/>
        <v>0</v>
      </c>
      <c r="AA590" s="29">
        <f t="shared" si="265"/>
        <v>0</v>
      </c>
      <c r="AB590" s="12" t="e">
        <f t="shared" si="266"/>
        <v>#DIV/0!</v>
      </c>
      <c r="AC590" s="42" t="e">
        <f t="shared" si="256"/>
        <v>#DIV/0!</v>
      </c>
      <c r="AE590" s="43">
        <f t="shared" si="257"/>
        <v>0</v>
      </c>
      <c r="AF590" s="43">
        <f t="shared" si="258"/>
        <v>0</v>
      </c>
    </row>
    <row r="591" spans="4:32" x14ac:dyDescent="0.25">
      <c r="D591" s="8"/>
      <c r="E591" s="8"/>
      <c r="F591" s="8"/>
      <c r="G591" s="8"/>
      <c r="N591" s="27">
        <f t="shared" si="259"/>
        <v>0</v>
      </c>
      <c r="R591" s="41">
        <f t="shared" si="260"/>
        <v>0</v>
      </c>
      <c r="U591" s="11">
        <f t="shared" si="261"/>
        <v>0</v>
      </c>
      <c r="V591" s="11">
        <f t="shared" si="262"/>
        <v>0</v>
      </c>
      <c r="W591" s="11">
        <f t="shared" si="263"/>
        <v>0</v>
      </c>
      <c r="X591" s="27">
        <f t="shared" si="264"/>
        <v>0</v>
      </c>
      <c r="AA591" s="29">
        <f t="shared" si="265"/>
        <v>0</v>
      </c>
      <c r="AB591" s="12" t="e">
        <f t="shared" si="266"/>
        <v>#DIV/0!</v>
      </c>
      <c r="AC591" s="42" t="e">
        <f t="shared" si="256"/>
        <v>#DIV/0!</v>
      </c>
      <c r="AE591" s="43">
        <f t="shared" si="257"/>
        <v>0</v>
      </c>
      <c r="AF591" s="43">
        <f t="shared" si="258"/>
        <v>0</v>
      </c>
    </row>
    <row r="592" spans="4:32" x14ac:dyDescent="0.25">
      <c r="D592" s="8"/>
      <c r="E592" s="8"/>
      <c r="F592" s="8"/>
      <c r="G592" s="8"/>
      <c r="N592" s="27">
        <f t="shared" si="259"/>
        <v>0</v>
      </c>
      <c r="R592" s="41">
        <f t="shared" si="260"/>
        <v>0</v>
      </c>
      <c r="U592" s="11">
        <f t="shared" si="261"/>
        <v>0</v>
      </c>
      <c r="V592" s="11">
        <f t="shared" si="262"/>
        <v>0</v>
      </c>
      <c r="W592" s="11">
        <f t="shared" si="263"/>
        <v>0</v>
      </c>
      <c r="X592" s="27">
        <f t="shared" si="264"/>
        <v>0</v>
      </c>
      <c r="AA592" s="29">
        <f t="shared" si="265"/>
        <v>0</v>
      </c>
      <c r="AB592" s="12" t="e">
        <f t="shared" si="266"/>
        <v>#DIV/0!</v>
      </c>
      <c r="AC592" s="42" t="e">
        <f t="shared" si="256"/>
        <v>#DIV/0!</v>
      </c>
      <c r="AE592" s="43">
        <f t="shared" si="257"/>
        <v>0</v>
      </c>
      <c r="AF592" s="43">
        <f t="shared" si="258"/>
        <v>0</v>
      </c>
    </row>
    <row r="593" spans="4:32" x14ac:dyDescent="0.25">
      <c r="D593" s="8"/>
      <c r="E593" s="8"/>
      <c r="F593" s="8"/>
      <c r="G593" s="8"/>
      <c r="N593" s="27">
        <f t="shared" si="259"/>
        <v>0</v>
      </c>
      <c r="R593" s="41">
        <f t="shared" si="260"/>
        <v>0</v>
      </c>
      <c r="U593" s="11">
        <f t="shared" si="261"/>
        <v>0</v>
      </c>
      <c r="V593" s="11">
        <f t="shared" si="262"/>
        <v>0</v>
      </c>
      <c r="W593" s="11">
        <f t="shared" si="263"/>
        <v>0</v>
      </c>
      <c r="X593" s="27">
        <f t="shared" si="264"/>
        <v>0</v>
      </c>
      <c r="AA593" s="29">
        <f t="shared" si="265"/>
        <v>0</v>
      </c>
      <c r="AB593" s="12" t="e">
        <f t="shared" si="266"/>
        <v>#DIV/0!</v>
      </c>
      <c r="AC593" s="42" t="e">
        <f t="shared" si="256"/>
        <v>#DIV/0!</v>
      </c>
      <c r="AE593" s="43">
        <f t="shared" si="257"/>
        <v>0</v>
      </c>
      <c r="AF593" s="43">
        <f t="shared" si="258"/>
        <v>0</v>
      </c>
    </row>
    <row r="594" spans="4:32" x14ac:dyDescent="0.25">
      <c r="D594" s="8"/>
      <c r="E594" s="8"/>
      <c r="F594" s="8"/>
      <c r="G594" s="8"/>
      <c r="N594" s="27">
        <f t="shared" si="259"/>
        <v>0</v>
      </c>
      <c r="R594" s="41">
        <f t="shared" si="260"/>
        <v>0</v>
      </c>
      <c r="U594" s="11">
        <f t="shared" si="261"/>
        <v>0</v>
      </c>
      <c r="V594" s="11">
        <f t="shared" si="262"/>
        <v>0</v>
      </c>
      <c r="W594" s="11">
        <f t="shared" si="263"/>
        <v>0</v>
      </c>
      <c r="X594" s="27">
        <f t="shared" si="264"/>
        <v>0</v>
      </c>
      <c r="AA594" s="29">
        <f t="shared" si="265"/>
        <v>0</v>
      </c>
      <c r="AB594" s="12" t="e">
        <f t="shared" si="266"/>
        <v>#DIV/0!</v>
      </c>
      <c r="AC594" s="42" t="e">
        <f t="shared" si="256"/>
        <v>#DIV/0!</v>
      </c>
      <c r="AE594" s="43">
        <f t="shared" si="257"/>
        <v>0</v>
      </c>
      <c r="AF594" s="43">
        <f t="shared" si="258"/>
        <v>0</v>
      </c>
    </row>
    <row r="595" spans="4:32" x14ac:dyDescent="0.25">
      <c r="D595" s="8"/>
      <c r="E595" s="8"/>
      <c r="F595" s="8"/>
      <c r="G595" s="8"/>
      <c r="N595" s="27">
        <f t="shared" si="259"/>
        <v>0</v>
      </c>
      <c r="R595" s="41">
        <f t="shared" si="260"/>
        <v>0</v>
      </c>
      <c r="U595" s="11">
        <f t="shared" si="261"/>
        <v>0</v>
      </c>
      <c r="V595" s="11">
        <f t="shared" si="262"/>
        <v>0</v>
      </c>
      <c r="W595" s="11">
        <f t="shared" si="263"/>
        <v>0</v>
      </c>
      <c r="X595" s="27">
        <f t="shared" si="264"/>
        <v>0</v>
      </c>
      <c r="AA595" s="29">
        <f t="shared" si="265"/>
        <v>0</v>
      </c>
      <c r="AB595" s="12" t="e">
        <f t="shared" si="266"/>
        <v>#DIV/0!</v>
      </c>
      <c r="AC595" s="42" t="e">
        <f t="shared" si="256"/>
        <v>#DIV/0!</v>
      </c>
      <c r="AE595" s="43">
        <f t="shared" si="257"/>
        <v>0</v>
      </c>
      <c r="AF595" s="43">
        <f t="shared" si="258"/>
        <v>0</v>
      </c>
    </row>
    <row r="596" spans="4:32" x14ac:dyDescent="0.25">
      <c r="D596" s="8"/>
      <c r="E596" s="8"/>
      <c r="F596" s="8"/>
      <c r="G596" s="8"/>
      <c r="N596" s="27">
        <f t="shared" si="259"/>
        <v>0</v>
      </c>
      <c r="R596" s="41">
        <f t="shared" si="260"/>
        <v>0</v>
      </c>
      <c r="U596" s="11">
        <f t="shared" si="261"/>
        <v>0</v>
      </c>
      <c r="V596" s="11">
        <f t="shared" si="262"/>
        <v>0</v>
      </c>
      <c r="W596" s="11">
        <f t="shared" si="263"/>
        <v>0</v>
      </c>
      <c r="X596" s="27">
        <f t="shared" si="264"/>
        <v>0</v>
      </c>
      <c r="AA596" s="29">
        <f t="shared" si="265"/>
        <v>0</v>
      </c>
      <c r="AB596" s="12" t="e">
        <f t="shared" si="266"/>
        <v>#DIV/0!</v>
      </c>
      <c r="AC596" s="42" t="e">
        <f t="shared" si="256"/>
        <v>#DIV/0!</v>
      </c>
      <c r="AE596" s="43">
        <f t="shared" si="257"/>
        <v>0</v>
      </c>
      <c r="AF596" s="43">
        <f t="shared" si="258"/>
        <v>0</v>
      </c>
    </row>
    <row r="597" spans="4:32" x14ac:dyDescent="0.25">
      <c r="D597" s="8"/>
      <c r="E597" s="8"/>
      <c r="F597" s="8"/>
      <c r="G597" s="8"/>
      <c r="N597" s="27">
        <f t="shared" si="259"/>
        <v>0</v>
      </c>
      <c r="R597" s="41">
        <f t="shared" si="260"/>
        <v>0</v>
      </c>
      <c r="U597" s="11">
        <f t="shared" si="261"/>
        <v>0</v>
      </c>
      <c r="V597" s="11">
        <f t="shared" si="262"/>
        <v>0</v>
      </c>
      <c r="W597" s="11">
        <f t="shared" si="263"/>
        <v>0</v>
      </c>
      <c r="X597" s="27">
        <f t="shared" si="264"/>
        <v>0</v>
      </c>
      <c r="AA597" s="29">
        <f t="shared" si="265"/>
        <v>0</v>
      </c>
      <c r="AB597" s="12" t="e">
        <f t="shared" si="266"/>
        <v>#DIV/0!</v>
      </c>
      <c r="AC597" s="42" t="e">
        <f t="shared" si="256"/>
        <v>#DIV/0!</v>
      </c>
      <c r="AE597" s="43">
        <f t="shared" si="257"/>
        <v>0</v>
      </c>
      <c r="AF597" s="43">
        <f t="shared" si="258"/>
        <v>0</v>
      </c>
    </row>
    <row r="598" spans="4:32" x14ac:dyDescent="0.25">
      <c r="D598" s="8"/>
      <c r="E598" s="8"/>
      <c r="F598" s="8"/>
      <c r="G598" s="8"/>
      <c r="N598" s="27">
        <f t="shared" si="259"/>
        <v>0</v>
      </c>
      <c r="R598" s="41">
        <f t="shared" si="260"/>
        <v>0</v>
      </c>
      <c r="U598" s="11">
        <f t="shared" si="261"/>
        <v>0</v>
      </c>
      <c r="V598" s="11">
        <f t="shared" si="262"/>
        <v>0</v>
      </c>
      <c r="W598" s="11">
        <f t="shared" si="263"/>
        <v>0</v>
      </c>
      <c r="X598" s="27">
        <f t="shared" si="264"/>
        <v>0</v>
      </c>
      <c r="AA598" s="29">
        <f t="shared" si="265"/>
        <v>0</v>
      </c>
      <c r="AB598" s="12" t="e">
        <f t="shared" si="266"/>
        <v>#DIV/0!</v>
      </c>
      <c r="AC598" s="42" t="e">
        <f t="shared" si="256"/>
        <v>#DIV/0!</v>
      </c>
      <c r="AE598" s="43">
        <f t="shared" si="257"/>
        <v>0</v>
      </c>
      <c r="AF598" s="43">
        <f t="shared" si="258"/>
        <v>0</v>
      </c>
    </row>
    <row r="599" spans="4:32" x14ac:dyDescent="0.25">
      <c r="D599" s="8"/>
      <c r="E599" s="8"/>
      <c r="F599" s="8"/>
      <c r="G599" s="8"/>
      <c r="N599" s="27">
        <f t="shared" si="259"/>
        <v>0</v>
      </c>
      <c r="R599" s="41">
        <f t="shared" si="260"/>
        <v>0</v>
      </c>
      <c r="U599" s="11">
        <f t="shared" si="261"/>
        <v>0</v>
      </c>
      <c r="V599" s="11">
        <f t="shared" si="262"/>
        <v>0</v>
      </c>
      <c r="W599" s="11">
        <f t="shared" si="263"/>
        <v>0</v>
      </c>
      <c r="X599" s="27">
        <f t="shared" si="264"/>
        <v>0</v>
      </c>
      <c r="AA599" s="29">
        <f t="shared" si="265"/>
        <v>0</v>
      </c>
      <c r="AB599" s="12" t="e">
        <f t="shared" si="266"/>
        <v>#DIV/0!</v>
      </c>
      <c r="AC599" s="42" t="e">
        <f t="shared" si="256"/>
        <v>#DIV/0!</v>
      </c>
      <c r="AE599" s="43">
        <f t="shared" si="257"/>
        <v>0</v>
      </c>
      <c r="AF599" s="43">
        <f t="shared" si="258"/>
        <v>0</v>
      </c>
    </row>
    <row r="600" spans="4:32" x14ac:dyDescent="0.25">
      <c r="D600" s="8"/>
      <c r="E600" s="8"/>
      <c r="F600" s="8"/>
      <c r="G600" s="8"/>
      <c r="N600" s="27">
        <f t="shared" si="259"/>
        <v>0</v>
      </c>
      <c r="R600" s="41">
        <f t="shared" si="260"/>
        <v>0</v>
      </c>
      <c r="U600" s="11">
        <f t="shared" si="261"/>
        <v>0</v>
      </c>
      <c r="V600" s="11">
        <f t="shared" si="262"/>
        <v>0</v>
      </c>
      <c r="W600" s="11">
        <f t="shared" si="263"/>
        <v>0</v>
      </c>
      <c r="X600" s="27">
        <f t="shared" si="264"/>
        <v>0</v>
      </c>
      <c r="AA600" s="29">
        <f t="shared" si="265"/>
        <v>0</v>
      </c>
      <c r="AB600" s="12" t="e">
        <f t="shared" si="266"/>
        <v>#DIV/0!</v>
      </c>
      <c r="AC600" s="42" t="e">
        <f t="shared" si="256"/>
        <v>#DIV/0!</v>
      </c>
      <c r="AE600" s="43">
        <f t="shared" si="257"/>
        <v>0</v>
      </c>
      <c r="AF600" s="43">
        <f t="shared" si="258"/>
        <v>0</v>
      </c>
    </row>
    <row r="601" spans="4:32" x14ac:dyDescent="0.25">
      <c r="D601" s="8"/>
      <c r="E601" s="8"/>
      <c r="F601" s="8"/>
      <c r="G601" s="8"/>
      <c r="N601" s="27">
        <f t="shared" si="259"/>
        <v>0</v>
      </c>
      <c r="R601" s="41">
        <f t="shared" si="260"/>
        <v>0</v>
      </c>
      <c r="U601" s="11">
        <f t="shared" si="261"/>
        <v>0</v>
      </c>
      <c r="V601" s="11">
        <f t="shared" si="262"/>
        <v>0</v>
      </c>
      <c r="W601" s="11">
        <f t="shared" si="263"/>
        <v>0</v>
      </c>
      <c r="X601" s="27">
        <f t="shared" si="264"/>
        <v>0</v>
      </c>
      <c r="AA601" s="29">
        <f t="shared" si="265"/>
        <v>0</v>
      </c>
      <c r="AB601" s="12" t="e">
        <f t="shared" si="266"/>
        <v>#DIV/0!</v>
      </c>
      <c r="AC601" s="42" t="e">
        <f t="shared" si="256"/>
        <v>#DIV/0!</v>
      </c>
      <c r="AE601" s="43">
        <f t="shared" si="257"/>
        <v>0</v>
      </c>
      <c r="AF601" s="43">
        <f t="shared" si="258"/>
        <v>0</v>
      </c>
    </row>
    <row r="602" spans="4:32" x14ac:dyDescent="0.25">
      <c r="D602" s="8"/>
      <c r="E602" s="8"/>
      <c r="F602" s="8"/>
      <c r="G602" s="8"/>
      <c r="N602" s="27">
        <f t="shared" si="259"/>
        <v>0</v>
      </c>
      <c r="R602" s="41">
        <f t="shared" si="260"/>
        <v>0</v>
      </c>
      <c r="U602" s="11">
        <f t="shared" si="261"/>
        <v>0</v>
      </c>
      <c r="V602" s="11">
        <f t="shared" si="262"/>
        <v>0</v>
      </c>
      <c r="W602" s="11">
        <f t="shared" si="263"/>
        <v>0</v>
      </c>
      <c r="X602" s="27">
        <f t="shared" si="264"/>
        <v>0</v>
      </c>
      <c r="AA602" s="29">
        <f t="shared" si="265"/>
        <v>0</v>
      </c>
      <c r="AB602" s="12" t="e">
        <f t="shared" si="266"/>
        <v>#DIV/0!</v>
      </c>
      <c r="AC602" s="42" t="e">
        <f t="shared" si="256"/>
        <v>#DIV/0!</v>
      </c>
      <c r="AE602" s="43">
        <f t="shared" si="257"/>
        <v>0</v>
      </c>
      <c r="AF602" s="43">
        <f t="shared" si="258"/>
        <v>0</v>
      </c>
    </row>
    <row r="603" spans="4:32" x14ac:dyDescent="0.25">
      <c r="D603" s="8"/>
      <c r="E603" s="8"/>
      <c r="F603" s="8"/>
      <c r="G603" s="8"/>
      <c r="N603" s="27">
        <f t="shared" si="259"/>
        <v>0</v>
      </c>
      <c r="R603" s="41">
        <f t="shared" si="260"/>
        <v>0</v>
      </c>
      <c r="U603" s="11">
        <f t="shared" si="261"/>
        <v>0</v>
      </c>
      <c r="V603" s="11">
        <f t="shared" si="262"/>
        <v>0</v>
      </c>
      <c r="W603" s="11">
        <f t="shared" si="263"/>
        <v>0</v>
      </c>
      <c r="X603" s="27">
        <f t="shared" si="264"/>
        <v>0</v>
      </c>
      <c r="AA603" s="29">
        <f t="shared" si="265"/>
        <v>0</v>
      </c>
      <c r="AB603" s="12" t="e">
        <f t="shared" si="266"/>
        <v>#DIV/0!</v>
      </c>
      <c r="AC603" s="42" t="e">
        <f t="shared" ref="AC603:AC666" si="267">(X603-AA603)/E603</f>
        <v>#DIV/0!</v>
      </c>
      <c r="AE603" s="43">
        <f t="shared" ref="AE603:AE666" si="268">AA603/12</f>
        <v>0</v>
      </c>
      <c r="AF603" s="43">
        <f t="shared" ref="AF603:AF666" si="269">W603-AD603-AE603</f>
        <v>0</v>
      </c>
    </row>
    <row r="604" spans="4:32" x14ac:dyDescent="0.25">
      <c r="D604" s="8"/>
      <c r="E604" s="8"/>
      <c r="F604" s="8"/>
      <c r="G604" s="8"/>
      <c r="N604" s="27">
        <f t="shared" ref="N604:N667" si="270">M604*12</f>
        <v>0</v>
      </c>
      <c r="R604" s="41">
        <f t="shared" ref="R604:R667" si="271">Q604*12</f>
        <v>0</v>
      </c>
      <c r="U604" s="11">
        <f t="shared" ref="U604:U667" si="272">T604*12</f>
        <v>0</v>
      </c>
      <c r="V604" s="11">
        <f t="shared" ref="V604:V667" si="273">N604+R604+U604</f>
        <v>0</v>
      </c>
      <c r="W604" s="11">
        <f t="shared" ref="W604:W667" si="274">V604/12</f>
        <v>0</v>
      </c>
      <c r="X604" s="27">
        <f t="shared" ref="X604:X667" si="275">W604*12</f>
        <v>0</v>
      </c>
      <c r="AA604" s="29">
        <f t="shared" ref="AA604:AA667" si="276">Y604+Z604</f>
        <v>0</v>
      </c>
      <c r="AB604" s="12" t="e">
        <f t="shared" si="266"/>
        <v>#DIV/0!</v>
      </c>
      <c r="AC604" s="42" t="e">
        <f t="shared" si="267"/>
        <v>#DIV/0!</v>
      </c>
      <c r="AE604" s="43">
        <f t="shared" si="268"/>
        <v>0</v>
      </c>
      <c r="AF604" s="43">
        <f t="shared" si="269"/>
        <v>0</v>
      </c>
    </row>
    <row r="605" spans="4:32" x14ac:dyDescent="0.25">
      <c r="D605" s="8"/>
      <c r="E605" s="8"/>
      <c r="F605" s="8"/>
      <c r="G605" s="8"/>
      <c r="N605" s="27">
        <f t="shared" si="270"/>
        <v>0</v>
      </c>
      <c r="R605" s="41">
        <f t="shared" si="271"/>
        <v>0</v>
      </c>
      <c r="U605" s="11">
        <f t="shared" si="272"/>
        <v>0</v>
      </c>
      <c r="V605" s="11">
        <f t="shared" si="273"/>
        <v>0</v>
      </c>
      <c r="W605" s="11">
        <f t="shared" si="274"/>
        <v>0</v>
      </c>
      <c r="X605" s="27">
        <f t="shared" si="275"/>
        <v>0</v>
      </c>
      <c r="AA605" s="29">
        <f t="shared" si="276"/>
        <v>0</v>
      </c>
      <c r="AB605" s="12" t="e">
        <f t="shared" si="266"/>
        <v>#DIV/0!</v>
      </c>
      <c r="AC605" s="42" t="e">
        <f t="shared" si="267"/>
        <v>#DIV/0!</v>
      </c>
      <c r="AE605" s="43">
        <f t="shared" si="268"/>
        <v>0</v>
      </c>
      <c r="AF605" s="43">
        <f t="shared" si="269"/>
        <v>0</v>
      </c>
    </row>
    <row r="606" spans="4:32" x14ac:dyDescent="0.25">
      <c r="D606" s="8"/>
      <c r="E606" s="8"/>
      <c r="F606" s="8"/>
      <c r="G606" s="8"/>
      <c r="N606" s="27">
        <f t="shared" si="270"/>
        <v>0</v>
      </c>
      <c r="R606" s="41">
        <f t="shared" si="271"/>
        <v>0</v>
      </c>
      <c r="U606" s="11">
        <f t="shared" si="272"/>
        <v>0</v>
      </c>
      <c r="V606" s="11">
        <f t="shared" si="273"/>
        <v>0</v>
      </c>
      <c r="W606" s="11">
        <f t="shared" si="274"/>
        <v>0</v>
      </c>
      <c r="X606" s="27">
        <f t="shared" si="275"/>
        <v>0</v>
      </c>
      <c r="AA606" s="29">
        <f t="shared" si="276"/>
        <v>0</v>
      </c>
      <c r="AB606" s="12" t="e">
        <f t="shared" si="266"/>
        <v>#DIV/0!</v>
      </c>
      <c r="AC606" s="42" t="e">
        <f t="shared" si="267"/>
        <v>#DIV/0!</v>
      </c>
      <c r="AE606" s="43">
        <f t="shared" si="268"/>
        <v>0</v>
      </c>
      <c r="AF606" s="43">
        <f t="shared" si="269"/>
        <v>0</v>
      </c>
    </row>
    <row r="607" spans="4:32" x14ac:dyDescent="0.25">
      <c r="D607" s="8"/>
      <c r="E607" s="8"/>
      <c r="F607" s="8"/>
      <c r="G607" s="8"/>
      <c r="N607" s="27">
        <f t="shared" si="270"/>
        <v>0</v>
      </c>
      <c r="R607" s="41">
        <f t="shared" si="271"/>
        <v>0</v>
      </c>
      <c r="U607" s="11">
        <f t="shared" si="272"/>
        <v>0</v>
      </c>
      <c r="V607" s="11">
        <f t="shared" si="273"/>
        <v>0</v>
      </c>
      <c r="W607" s="11">
        <f t="shared" si="274"/>
        <v>0</v>
      </c>
      <c r="X607" s="27">
        <f t="shared" si="275"/>
        <v>0</v>
      </c>
      <c r="AA607" s="29">
        <f t="shared" si="276"/>
        <v>0</v>
      </c>
      <c r="AB607" s="12" t="e">
        <f t="shared" si="266"/>
        <v>#DIV/0!</v>
      </c>
      <c r="AC607" s="42" t="e">
        <f t="shared" si="267"/>
        <v>#DIV/0!</v>
      </c>
      <c r="AE607" s="43">
        <f t="shared" si="268"/>
        <v>0</v>
      </c>
      <c r="AF607" s="43">
        <f t="shared" si="269"/>
        <v>0</v>
      </c>
    </row>
    <row r="608" spans="4:32" x14ac:dyDescent="0.25">
      <c r="D608" s="8"/>
      <c r="E608" s="8"/>
      <c r="F608" s="8"/>
      <c r="G608" s="8"/>
      <c r="N608" s="27">
        <f t="shared" si="270"/>
        <v>0</v>
      </c>
      <c r="R608" s="41">
        <f t="shared" si="271"/>
        <v>0</v>
      </c>
      <c r="U608" s="11">
        <f t="shared" si="272"/>
        <v>0</v>
      </c>
      <c r="V608" s="11">
        <f t="shared" si="273"/>
        <v>0</v>
      </c>
      <c r="W608" s="11">
        <f t="shared" si="274"/>
        <v>0</v>
      </c>
      <c r="X608" s="27">
        <f t="shared" si="275"/>
        <v>0</v>
      </c>
      <c r="AA608" s="29">
        <f t="shared" si="276"/>
        <v>0</v>
      </c>
      <c r="AB608" s="12" t="e">
        <f t="shared" si="266"/>
        <v>#DIV/0!</v>
      </c>
      <c r="AC608" s="42" t="e">
        <f t="shared" si="267"/>
        <v>#DIV/0!</v>
      </c>
      <c r="AE608" s="43">
        <f t="shared" si="268"/>
        <v>0</v>
      </c>
      <c r="AF608" s="43">
        <f t="shared" si="269"/>
        <v>0</v>
      </c>
    </row>
    <row r="609" spans="4:32" x14ac:dyDescent="0.25">
      <c r="D609" s="8"/>
      <c r="E609" s="8"/>
      <c r="F609" s="8"/>
      <c r="G609" s="8"/>
      <c r="N609" s="27">
        <f t="shared" si="270"/>
        <v>0</v>
      </c>
      <c r="R609" s="41">
        <f t="shared" si="271"/>
        <v>0</v>
      </c>
      <c r="U609" s="11">
        <f t="shared" si="272"/>
        <v>0</v>
      </c>
      <c r="V609" s="11">
        <f t="shared" si="273"/>
        <v>0</v>
      </c>
      <c r="W609" s="11">
        <f t="shared" si="274"/>
        <v>0</v>
      </c>
      <c r="X609" s="27">
        <f t="shared" si="275"/>
        <v>0</v>
      </c>
      <c r="AA609" s="29">
        <f t="shared" si="276"/>
        <v>0</v>
      </c>
      <c r="AB609" s="12" t="e">
        <f t="shared" si="266"/>
        <v>#DIV/0!</v>
      </c>
      <c r="AC609" s="42" t="e">
        <f t="shared" si="267"/>
        <v>#DIV/0!</v>
      </c>
      <c r="AE609" s="43">
        <f t="shared" si="268"/>
        <v>0</v>
      </c>
      <c r="AF609" s="43">
        <f t="shared" si="269"/>
        <v>0</v>
      </c>
    </row>
    <row r="610" spans="4:32" x14ac:dyDescent="0.25">
      <c r="D610" s="8"/>
      <c r="E610" s="8"/>
      <c r="F610" s="8"/>
      <c r="G610" s="8"/>
      <c r="N610" s="27">
        <f t="shared" si="270"/>
        <v>0</v>
      </c>
      <c r="R610" s="41">
        <f t="shared" si="271"/>
        <v>0</v>
      </c>
      <c r="U610" s="11">
        <f t="shared" si="272"/>
        <v>0</v>
      </c>
      <c r="V610" s="11">
        <f t="shared" si="273"/>
        <v>0</v>
      </c>
      <c r="W610" s="11">
        <f t="shared" si="274"/>
        <v>0</v>
      </c>
      <c r="X610" s="27">
        <f t="shared" si="275"/>
        <v>0</v>
      </c>
      <c r="AA610" s="29">
        <f t="shared" si="276"/>
        <v>0</v>
      </c>
      <c r="AB610" s="12" t="e">
        <f t="shared" si="266"/>
        <v>#DIV/0!</v>
      </c>
      <c r="AC610" s="42" t="e">
        <f t="shared" si="267"/>
        <v>#DIV/0!</v>
      </c>
      <c r="AE610" s="43">
        <f t="shared" si="268"/>
        <v>0</v>
      </c>
      <c r="AF610" s="43">
        <f t="shared" si="269"/>
        <v>0</v>
      </c>
    </row>
    <row r="611" spans="4:32" x14ac:dyDescent="0.25">
      <c r="D611" s="8"/>
      <c r="E611" s="8"/>
      <c r="F611" s="8"/>
      <c r="G611" s="8"/>
      <c r="N611" s="27">
        <f t="shared" si="270"/>
        <v>0</v>
      </c>
      <c r="R611" s="41">
        <f t="shared" si="271"/>
        <v>0</v>
      </c>
      <c r="U611" s="11">
        <f t="shared" si="272"/>
        <v>0</v>
      </c>
      <c r="V611" s="11">
        <f t="shared" si="273"/>
        <v>0</v>
      </c>
      <c r="W611" s="11">
        <f t="shared" si="274"/>
        <v>0</v>
      </c>
      <c r="X611" s="27">
        <f t="shared" si="275"/>
        <v>0</v>
      </c>
      <c r="AA611" s="29">
        <f t="shared" si="276"/>
        <v>0</v>
      </c>
      <c r="AB611" s="12" t="e">
        <f t="shared" si="266"/>
        <v>#DIV/0!</v>
      </c>
      <c r="AC611" s="42" t="e">
        <f t="shared" si="267"/>
        <v>#DIV/0!</v>
      </c>
      <c r="AE611" s="43">
        <f t="shared" si="268"/>
        <v>0</v>
      </c>
      <c r="AF611" s="43">
        <f t="shared" si="269"/>
        <v>0</v>
      </c>
    </row>
    <row r="612" spans="4:32" x14ac:dyDescent="0.25">
      <c r="D612" s="8"/>
      <c r="E612" s="8"/>
      <c r="F612" s="8"/>
      <c r="G612" s="8"/>
      <c r="N612" s="27">
        <f t="shared" si="270"/>
        <v>0</v>
      </c>
      <c r="R612" s="41">
        <f t="shared" si="271"/>
        <v>0</v>
      </c>
      <c r="U612" s="11">
        <f t="shared" si="272"/>
        <v>0</v>
      </c>
      <c r="V612" s="11">
        <f t="shared" si="273"/>
        <v>0</v>
      </c>
      <c r="W612" s="11">
        <f t="shared" si="274"/>
        <v>0</v>
      </c>
      <c r="X612" s="27">
        <f t="shared" si="275"/>
        <v>0</v>
      </c>
      <c r="AA612" s="29">
        <f t="shared" si="276"/>
        <v>0</v>
      </c>
      <c r="AB612" s="12" t="e">
        <f t="shared" si="266"/>
        <v>#DIV/0!</v>
      </c>
      <c r="AC612" s="42" t="e">
        <f t="shared" si="267"/>
        <v>#DIV/0!</v>
      </c>
      <c r="AE612" s="43">
        <f t="shared" si="268"/>
        <v>0</v>
      </c>
      <c r="AF612" s="43">
        <f t="shared" si="269"/>
        <v>0</v>
      </c>
    </row>
    <row r="613" spans="4:32" x14ac:dyDescent="0.25">
      <c r="D613" s="8"/>
      <c r="E613" s="8"/>
      <c r="F613" s="8"/>
      <c r="G613" s="8"/>
      <c r="N613" s="27">
        <f t="shared" si="270"/>
        <v>0</v>
      </c>
      <c r="R613" s="41">
        <f t="shared" si="271"/>
        <v>0</v>
      </c>
      <c r="U613" s="11">
        <f t="shared" si="272"/>
        <v>0</v>
      </c>
      <c r="V613" s="11">
        <f t="shared" si="273"/>
        <v>0</v>
      </c>
      <c r="W613" s="11">
        <f t="shared" si="274"/>
        <v>0</v>
      </c>
      <c r="X613" s="27">
        <f t="shared" si="275"/>
        <v>0</v>
      </c>
      <c r="AA613" s="29">
        <f t="shared" si="276"/>
        <v>0</v>
      </c>
      <c r="AB613" s="12" t="e">
        <f t="shared" si="266"/>
        <v>#DIV/0!</v>
      </c>
      <c r="AC613" s="42" t="e">
        <f t="shared" si="267"/>
        <v>#DIV/0!</v>
      </c>
      <c r="AE613" s="43">
        <f t="shared" si="268"/>
        <v>0</v>
      </c>
      <c r="AF613" s="43">
        <f t="shared" si="269"/>
        <v>0</v>
      </c>
    </row>
    <row r="614" spans="4:32" x14ac:dyDescent="0.25">
      <c r="D614" s="8"/>
      <c r="E614" s="8"/>
      <c r="F614" s="8"/>
      <c r="G614" s="8"/>
      <c r="N614" s="27">
        <f t="shared" si="270"/>
        <v>0</v>
      </c>
      <c r="R614" s="41">
        <f t="shared" si="271"/>
        <v>0</v>
      </c>
      <c r="U614" s="11">
        <f t="shared" si="272"/>
        <v>0</v>
      </c>
      <c r="V614" s="11">
        <f t="shared" si="273"/>
        <v>0</v>
      </c>
      <c r="W614" s="11">
        <f t="shared" si="274"/>
        <v>0</v>
      </c>
      <c r="X614" s="27">
        <f t="shared" si="275"/>
        <v>0</v>
      </c>
      <c r="AA614" s="29">
        <f t="shared" si="276"/>
        <v>0</v>
      </c>
      <c r="AB614" s="12" t="e">
        <f t="shared" si="266"/>
        <v>#DIV/0!</v>
      </c>
      <c r="AC614" s="42" t="e">
        <f t="shared" si="267"/>
        <v>#DIV/0!</v>
      </c>
      <c r="AE614" s="43">
        <f t="shared" si="268"/>
        <v>0</v>
      </c>
      <c r="AF614" s="43">
        <f t="shared" si="269"/>
        <v>0</v>
      </c>
    </row>
    <row r="615" spans="4:32" x14ac:dyDescent="0.25">
      <c r="D615" s="8"/>
      <c r="E615" s="8"/>
      <c r="F615" s="8"/>
      <c r="G615" s="8"/>
      <c r="N615" s="27">
        <f t="shared" si="270"/>
        <v>0</v>
      </c>
      <c r="R615" s="41">
        <f t="shared" si="271"/>
        <v>0</v>
      </c>
      <c r="U615" s="11">
        <f t="shared" si="272"/>
        <v>0</v>
      </c>
      <c r="V615" s="11">
        <f t="shared" si="273"/>
        <v>0</v>
      </c>
      <c r="W615" s="11">
        <f t="shared" si="274"/>
        <v>0</v>
      </c>
      <c r="X615" s="27">
        <f t="shared" si="275"/>
        <v>0</v>
      </c>
      <c r="AA615" s="29">
        <f t="shared" si="276"/>
        <v>0</v>
      </c>
      <c r="AB615" s="12" t="e">
        <f t="shared" si="266"/>
        <v>#DIV/0!</v>
      </c>
      <c r="AC615" s="42" t="e">
        <f t="shared" si="267"/>
        <v>#DIV/0!</v>
      </c>
      <c r="AE615" s="43">
        <f t="shared" si="268"/>
        <v>0</v>
      </c>
      <c r="AF615" s="43">
        <f t="shared" si="269"/>
        <v>0</v>
      </c>
    </row>
    <row r="616" spans="4:32" x14ac:dyDescent="0.25">
      <c r="D616" s="8"/>
      <c r="E616" s="8"/>
      <c r="F616" s="8"/>
      <c r="G616" s="8"/>
      <c r="N616" s="27">
        <f t="shared" si="270"/>
        <v>0</v>
      </c>
      <c r="R616" s="41">
        <f t="shared" si="271"/>
        <v>0</v>
      </c>
      <c r="U616" s="11">
        <f t="shared" si="272"/>
        <v>0</v>
      </c>
      <c r="V616" s="11">
        <f t="shared" si="273"/>
        <v>0</v>
      </c>
      <c r="W616" s="11">
        <f t="shared" si="274"/>
        <v>0</v>
      </c>
      <c r="X616" s="27">
        <f t="shared" si="275"/>
        <v>0</v>
      </c>
      <c r="AA616" s="29">
        <f t="shared" si="276"/>
        <v>0</v>
      </c>
      <c r="AB616" s="12" t="e">
        <f t="shared" si="266"/>
        <v>#DIV/0!</v>
      </c>
      <c r="AC616" s="42" t="e">
        <f t="shared" si="267"/>
        <v>#DIV/0!</v>
      </c>
      <c r="AE616" s="43">
        <f t="shared" si="268"/>
        <v>0</v>
      </c>
      <c r="AF616" s="43">
        <f t="shared" si="269"/>
        <v>0</v>
      </c>
    </row>
    <row r="617" spans="4:32" x14ac:dyDescent="0.25">
      <c r="D617" s="8"/>
      <c r="E617" s="8"/>
      <c r="F617" s="8"/>
      <c r="G617" s="8"/>
      <c r="N617" s="27">
        <f t="shared" si="270"/>
        <v>0</v>
      </c>
      <c r="R617" s="41">
        <f t="shared" si="271"/>
        <v>0</v>
      </c>
      <c r="U617" s="11">
        <f t="shared" si="272"/>
        <v>0</v>
      </c>
      <c r="V617" s="11">
        <f t="shared" si="273"/>
        <v>0</v>
      </c>
      <c r="W617" s="11">
        <f t="shared" si="274"/>
        <v>0</v>
      </c>
      <c r="X617" s="27">
        <f t="shared" si="275"/>
        <v>0</v>
      </c>
      <c r="AA617" s="29">
        <f t="shared" si="276"/>
        <v>0</v>
      </c>
      <c r="AB617" s="12" t="e">
        <f t="shared" si="266"/>
        <v>#DIV/0!</v>
      </c>
      <c r="AC617" s="42" t="e">
        <f t="shared" si="267"/>
        <v>#DIV/0!</v>
      </c>
      <c r="AE617" s="43">
        <f t="shared" si="268"/>
        <v>0</v>
      </c>
      <c r="AF617" s="43">
        <f t="shared" si="269"/>
        <v>0</v>
      </c>
    </row>
    <row r="618" spans="4:32" x14ac:dyDescent="0.25">
      <c r="D618" s="8"/>
      <c r="E618" s="8"/>
      <c r="F618" s="8"/>
      <c r="G618" s="8"/>
      <c r="N618" s="27">
        <f t="shared" si="270"/>
        <v>0</v>
      </c>
      <c r="R618" s="41">
        <f t="shared" si="271"/>
        <v>0</v>
      </c>
      <c r="U618" s="11">
        <f t="shared" si="272"/>
        <v>0</v>
      </c>
      <c r="V618" s="11">
        <f t="shared" si="273"/>
        <v>0</v>
      </c>
      <c r="W618" s="11">
        <f t="shared" si="274"/>
        <v>0</v>
      </c>
      <c r="X618" s="27">
        <f t="shared" si="275"/>
        <v>0</v>
      </c>
      <c r="AA618" s="29">
        <f t="shared" si="276"/>
        <v>0</v>
      </c>
      <c r="AB618" s="12" t="e">
        <f t="shared" si="266"/>
        <v>#DIV/0!</v>
      </c>
      <c r="AC618" s="42" t="e">
        <f t="shared" si="267"/>
        <v>#DIV/0!</v>
      </c>
      <c r="AE618" s="43">
        <f t="shared" si="268"/>
        <v>0</v>
      </c>
      <c r="AF618" s="43">
        <f t="shared" si="269"/>
        <v>0</v>
      </c>
    </row>
    <row r="619" spans="4:32" x14ac:dyDescent="0.25">
      <c r="D619" s="8"/>
      <c r="E619" s="8"/>
      <c r="F619" s="8"/>
      <c r="G619" s="8"/>
      <c r="N619" s="27">
        <f t="shared" si="270"/>
        <v>0</v>
      </c>
      <c r="R619" s="41">
        <f t="shared" si="271"/>
        <v>0</v>
      </c>
      <c r="U619" s="11">
        <f t="shared" si="272"/>
        <v>0</v>
      </c>
      <c r="V619" s="11">
        <f t="shared" si="273"/>
        <v>0</v>
      </c>
      <c r="W619" s="11">
        <f t="shared" si="274"/>
        <v>0</v>
      </c>
      <c r="X619" s="27">
        <f t="shared" si="275"/>
        <v>0</v>
      </c>
      <c r="AA619" s="29">
        <f t="shared" si="276"/>
        <v>0</v>
      </c>
      <c r="AB619" s="12" t="e">
        <f t="shared" si="266"/>
        <v>#DIV/0!</v>
      </c>
      <c r="AC619" s="42" t="e">
        <f t="shared" si="267"/>
        <v>#DIV/0!</v>
      </c>
      <c r="AE619" s="43">
        <f t="shared" si="268"/>
        <v>0</v>
      </c>
      <c r="AF619" s="43">
        <f t="shared" si="269"/>
        <v>0</v>
      </c>
    </row>
    <row r="620" spans="4:32" x14ac:dyDescent="0.25">
      <c r="D620" s="8"/>
      <c r="E620" s="8"/>
      <c r="F620" s="8"/>
      <c r="G620" s="8"/>
      <c r="N620" s="27">
        <f t="shared" si="270"/>
        <v>0</v>
      </c>
      <c r="R620" s="41">
        <f t="shared" si="271"/>
        <v>0</v>
      </c>
      <c r="U620" s="11">
        <f t="shared" si="272"/>
        <v>0</v>
      </c>
      <c r="V620" s="11">
        <f t="shared" si="273"/>
        <v>0</v>
      </c>
      <c r="W620" s="11">
        <f t="shared" si="274"/>
        <v>0</v>
      </c>
      <c r="X620" s="27">
        <f t="shared" si="275"/>
        <v>0</v>
      </c>
      <c r="AA620" s="29">
        <f t="shared" si="276"/>
        <v>0</v>
      </c>
      <c r="AB620" s="12" t="e">
        <f t="shared" si="266"/>
        <v>#DIV/0!</v>
      </c>
      <c r="AC620" s="42" t="e">
        <f t="shared" si="267"/>
        <v>#DIV/0!</v>
      </c>
      <c r="AE620" s="43">
        <f t="shared" si="268"/>
        <v>0</v>
      </c>
      <c r="AF620" s="43">
        <f t="shared" si="269"/>
        <v>0</v>
      </c>
    </row>
    <row r="621" spans="4:32" x14ac:dyDescent="0.25">
      <c r="D621" s="8"/>
      <c r="E621" s="8"/>
      <c r="F621" s="8"/>
      <c r="G621" s="8"/>
      <c r="N621" s="27">
        <f t="shared" si="270"/>
        <v>0</v>
      </c>
      <c r="R621" s="41">
        <f t="shared" si="271"/>
        <v>0</v>
      </c>
      <c r="U621" s="11">
        <f t="shared" si="272"/>
        <v>0</v>
      </c>
      <c r="V621" s="11">
        <f t="shared" si="273"/>
        <v>0</v>
      </c>
      <c r="W621" s="11">
        <f t="shared" si="274"/>
        <v>0</v>
      </c>
      <c r="X621" s="27">
        <f t="shared" si="275"/>
        <v>0</v>
      </c>
      <c r="AA621" s="29">
        <f t="shared" si="276"/>
        <v>0</v>
      </c>
      <c r="AB621" s="12" t="e">
        <f t="shared" si="266"/>
        <v>#DIV/0!</v>
      </c>
      <c r="AC621" s="42" t="e">
        <f t="shared" si="267"/>
        <v>#DIV/0!</v>
      </c>
      <c r="AE621" s="43">
        <f t="shared" si="268"/>
        <v>0</v>
      </c>
      <c r="AF621" s="43">
        <f t="shared" si="269"/>
        <v>0</v>
      </c>
    </row>
    <row r="622" spans="4:32" x14ac:dyDescent="0.25">
      <c r="D622" s="8"/>
      <c r="E622" s="8"/>
      <c r="F622" s="8"/>
      <c r="G622" s="8"/>
      <c r="N622" s="27">
        <f t="shared" si="270"/>
        <v>0</v>
      </c>
      <c r="R622" s="41">
        <f t="shared" si="271"/>
        <v>0</v>
      </c>
      <c r="U622" s="11">
        <f t="shared" si="272"/>
        <v>0</v>
      </c>
      <c r="V622" s="11">
        <f t="shared" si="273"/>
        <v>0</v>
      </c>
      <c r="W622" s="11">
        <f t="shared" si="274"/>
        <v>0</v>
      </c>
      <c r="X622" s="27">
        <f t="shared" si="275"/>
        <v>0</v>
      </c>
      <c r="AA622" s="29">
        <f t="shared" si="276"/>
        <v>0</v>
      </c>
      <c r="AB622" s="12" t="e">
        <f t="shared" si="266"/>
        <v>#DIV/0!</v>
      </c>
      <c r="AC622" s="42" t="e">
        <f t="shared" si="267"/>
        <v>#DIV/0!</v>
      </c>
      <c r="AE622" s="43">
        <f t="shared" si="268"/>
        <v>0</v>
      </c>
      <c r="AF622" s="43">
        <f t="shared" si="269"/>
        <v>0</v>
      </c>
    </row>
    <row r="623" spans="4:32" x14ac:dyDescent="0.25">
      <c r="D623" s="8"/>
      <c r="E623" s="8"/>
      <c r="F623" s="8"/>
      <c r="G623" s="8"/>
      <c r="N623" s="27">
        <f t="shared" si="270"/>
        <v>0</v>
      </c>
      <c r="R623" s="41">
        <f t="shared" si="271"/>
        <v>0</v>
      </c>
      <c r="U623" s="11">
        <f t="shared" si="272"/>
        <v>0</v>
      </c>
      <c r="V623" s="11">
        <f t="shared" si="273"/>
        <v>0</v>
      </c>
      <c r="W623" s="11">
        <f t="shared" si="274"/>
        <v>0</v>
      </c>
      <c r="X623" s="27">
        <f t="shared" si="275"/>
        <v>0</v>
      </c>
      <c r="AA623" s="29">
        <f t="shared" si="276"/>
        <v>0</v>
      </c>
      <c r="AB623" s="12" t="e">
        <f t="shared" si="266"/>
        <v>#DIV/0!</v>
      </c>
      <c r="AC623" s="42" t="e">
        <f t="shared" si="267"/>
        <v>#DIV/0!</v>
      </c>
      <c r="AE623" s="43">
        <f t="shared" si="268"/>
        <v>0</v>
      </c>
      <c r="AF623" s="43">
        <f t="shared" si="269"/>
        <v>0</v>
      </c>
    </row>
    <row r="624" spans="4:32" x14ac:dyDescent="0.25">
      <c r="D624" s="8"/>
      <c r="E624" s="8"/>
      <c r="F624" s="8"/>
      <c r="G624" s="8"/>
      <c r="N624" s="27">
        <f t="shared" si="270"/>
        <v>0</v>
      </c>
      <c r="R624" s="41">
        <f t="shared" si="271"/>
        <v>0</v>
      </c>
      <c r="U624" s="11">
        <f t="shared" si="272"/>
        <v>0</v>
      </c>
      <c r="V624" s="11">
        <f t="shared" si="273"/>
        <v>0</v>
      </c>
      <c r="W624" s="11">
        <f t="shared" si="274"/>
        <v>0</v>
      </c>
      <c r="X624" s="27">
        <f t="shared" si="275"/>
        <v>0</v>
      </c>
      <c r="AA624" s="29">
        <f t="shared" si="276"/>
        <v>0</v>
      </c>
      <c r="AB624" s="12" t="e">
        <f t="shared" si="266"/>
        <v>#DIV/0!</v>
      </c>
      <c r="AC624" s="42" t="e">
        <f t="shared" si="267"/>
        <v>#DIV/0!</v>
      </c>
      <c r="AE624" s="43">
        <f t="shared" si="268"/>
        <v>0</v>
      </c>
      <c r="AF624" s="43">
        <f t="shared" si="269"/>
        <v>0</v>
      </c>
    </row>
    <row r="625" spans="4:32" x14ac:dyDescent="0.25">
      <c r="D625" s="8"/>
      <c r="E625" s="8"/>
      <c r="F625" s="8"/>
      <c r="G625" s="8"/>
      <c r="N625" s="27">
        <f t="shared" si="270"/>
        <v>0</v>
      </c>
      <c r="R625" s="41">
        <f t="shared" si="271"/>
        <v>0</v>
      </c>
      <c r="U625" s="11">
        <f t="shared" si="272"/>
        <v>0</v>
      </c>
      <c r="V625" s="11">
        <f t="shared" si="273"/>
        <v>0</v>
      </c>
      <c r="W625" s="11">
        <f t="shared" si="274"/>
        <v>0</v>
      </c>
      <c r="X625" s="27">
        <f t="shared" si="275"/>
        <v>0</v>
      </c>
      <c r="AA625" s="29">
        <f t="shared" si="276"/>
        <v>0</v>
      </c>
      <c r="AB625" s="12" t="e">
        <f t="shared" si="266"/>
        <v>#DIV/0!</v>
      </c>
      <c r="AC625" s="42" t="e">
        <f t="shared" si="267"/>
        <v>#DIV/0!</v>
      </c>
      <c r="AE625" s="43">
        <f t="shared" si="268"/>
        <v>0</v>
      </c>
      <c r="AF625" s="43">
        <f t="shared" si="269"/>
        <v>0</v>
      </c>
    </row>
    <row r="626" spans="4:32" x14ac:dyDescent="0.25">
      <c r="D626" s="8"/>
      <c r="E626" s="8"/>
      <c r="F626" s="8"/>
      <c r="G626" s="8"/>
      <c r="N626" s="27">
        <f t="shared" si="270"/>
        <v>0</v>
      </c>
      <c r="R626" s="41">
        <f t="shared" si="271"/>
        <v>0</v>
      </c>
      <c r="U626" s="11">
        <f t="shared" si="272"/>
        <v>0</v>
      </c>
      <c r="V626" s="11">
        <f t="shared" si="273"/>
        <v>0</v>
      </c>
      <c r="W626" s="11">
        <f t="shared" si="274"/>
        <v>0</v>
      </c>
      <c r="X626" s="27">
        <f t="shared" si="275"/>
        <v>0</v>
      </c>
      <c r="AA626" s="29">
        <f t="shared" si="276"/>
        <v>0</v>
      </c>
      <c r="AB626" s="12" t="e">
        <f t="shared" si="266"/>
        <v>#DIV/0!</v>
      </c>
      <c r="AC626" s="42" t="e">
        <f t="shared" si="267"/>
        <v>#DIV/0!</v>
      </c>
      <c r="AE626" s="43">
        <f t="shared" si="268"/>
        <v>0</v>
      </c>
      <c r="AF626" s="43">
        <f t="shared" si="269"/>
        <v>0</v>
      </c>
    </row>
    <row r="627" spans="4:32" x14ac:dyDescent="0.25">
      <c r="D627" s="8"/>
      <c r="E627" s="8"/>
      <c r="F627" s="8"/>
      <c r="G627" s="8"/>
      <c r="N627" s="27">
        <f t="shared" si="270"/>
        <v>0</v>
      </c>
      <c r="R627" s="41">
        <f t="shared" si="271"/>
        <v>0</v>
      </c>
      <c r="U627" s="11">
        <f t="shared" si="272"/>
        <v>0</v>
      </c>
      <c r="V627" s="11">
        <f t="shared" si="273"/>
        <v>0</v>
      </c>
      <c r="W627" s="11">
        <f t="shared" si="274"/>
        <v>0</v>
      </c>
      <c r="X627" s="27">
        <f t="shared" si="275"/>
        <v>0</v>
      </c>
      <c r="AA627" s="29">
        <f t="shared" si="276"/>
        <v>0</v>
      </c>
      <c r="AB627" s="12" t="e">
        <f t="shared" si="266"/>
        <v>#DIV/0!</v>
      </c>
      <c r="AC627" s="42" t="e">
        <f t="shared" si="267"/>
        <v>#DIV/0!</v>
      </c>
      <c r="AE627" s="43">
        <f t="shared" si="268"/>
        <v>0</v>
      </c>
      <c r="AF627" s="43">
        <f t="shared" si="269"/>
        <v>0</v>
      </c>
    </row>
    <row r="628" spans="4:32" x14ac:dyDescent="0.25">
      <c r="D628" s="8"/>
      <c r="E628" s="8"/>
      <c r="F628" s="8"/>
      <c r="G628" s="8"/>
      <c r="N628" s="27">
        <f t="shared" si="270"/>
        <v>0</v>
      </c>
      <c r="R628" s="41">
        <f t="shared" si="271"/>
        <v>0</v>
      </c>
      <c r="U628" s="11">
        <f t="shared" si="272"/>
        <v>0</v>
      </c>
      <c r="V628" s="11">
        <f t="shared" si="273"/>
        <v>0</v>
      </c>
      <c r="W628" s="11">
        <f t="shared" si="274"/>
        <v>0</v>
      </c>
      <c r="X628" s="27">
        <f t="shared" si="275"/>
        <v>0</v>
      </c>
      <c r="AA628" s="29">
        <f t="shared" si="276"/>
        <v>0</v>
      </c>
      <c r="AB628" s="12" t="e">
        <f t="shared" si="266"/>
        <v>#DIV/0!</v>
      </c>
      <c r="AC628" s="42" t="e">
        <f t="shared" si="267"/>
        <v>#DIV/0!</v>
      </c>
      <c r="AE628" s="43">
        <f t="shared" si="268"/>
        <v>0</v>
      </c>
      <c r="AF628" s="43">
        <f t="shared" si="269"/>
        <v>0</v>
      </c>
    </row>
    <row r="629" spans="4:32" x14ac:dyDescent="0.25">
      <c r="D629" s="8"/>
      <c r="E629" s="8"/>
      <c r="F629" s="8"/>
      <c r="G629" s="8"/>
      <c r="N629" s="27">
        <f t="shared" si="270"/>
        <v>0</v>
      </c>
      <c r="R629" s="41">
        <f t="shared" si="271"/>
        <v>0</v>
      </c>
      <c r="U629" s="11">
        <f t="shared" si="272"/>
        <v>0</v>
      </c>
      <c r="V629" s="11">
        <f t="shared" si="273"/>
        <v>0</v>
      </c>
      <c r="W629" s="11">
        <f t="shared" si="274"/>
        <v>0</v>
      </c>
      <c r="X629" s="27">
        <f t="shared" si="275"/>
        <v>0</v>
      </c>
      <c r="AA629" s="29">
        <f t="shared" si="276"/>
        <v>0</v>
      </c>
      <c r="AB629" s="12" t="e">
        <f t="shared" si="266"/>
        <v>#DIV/0!</v>
      </c>
      <c r="AC629" s="42" t="e">
        <f t="shared" si="267"/>
        <v>#DIV/0!</v>
      </c>
      <c r="AE629" s="43">
        <f t="shared" si="268"/>
        <v>0</v>
      </c>
      <c r="AF629" s="43">
        <f t="shared" si="269"/>
        <v>0</v>
      </c>
    </row>
    <row r="630" spans="4:32" x14ac:dyDescent="0.25">
      <c r="D630" s="8"/>
      <c r="E630" s="8"/>
      <c r="F630" s="8"/>
      <c r="G630" s="8"/>
      <c r="N630" s="27">
        <f t="shared" si="270"/>
        <v>0</v>
      </c>
      <c r="R630" s="41">
        <f t="shared" si="271"/>
        <v>0</v>
      </c>
      <c r="U630" s="11">
        <f t="shared" si="272"/>
        <v>0</v>
      </c>
      <c r="V630" s="11">
        <f t="shared" si="273"/>
        <v>0</v>
      </c>
      <c r="W630" s="11">
        <f t="shared" si="274"/>
        <v>0</v>
      </c>
      <c r="X630" s="27">
        <f t="shared" si="275"/>
        <v>0</v>
      </c>
      <c r="AA630" s="29">
        <f t="shared" si="276"/>
        <v>0</v>
      </c>
      <c r="AB630" s="12" t="e">
        <f t="shared" si="266"/>
        <v>#DIV/0!</v>
      </c>
      <c r="AC630" s="42" t="e">
        <f t="shared" si="267"/>
        <v>#DIV/0!</v>
      </c>
      <c r="AE630" s="43">
        <f t="shared" si="268"/>
        <v>0</v>
      </c>
      <c r="AF630" s="43">
        <f t="shared" si="269"/>
        <v>0</v>
      </c>
    </row>
    <row r="631" spans="4:32" x14ac:dyDescent="0.25">
      <c r="D631" s="8"/>
      <c r="E631" s="8"/>
      <c r="F631" s="8"/>
      <c r="G631" s="8"/>
      <c r="N631" s="27">
        <f t="shared" si="270"/>
        <v>0</v>
      </c>
      <c r="R631" s="41">
        <f t="shared" si="271"/>
        <v>0</v>
      </c>
      <c r="U631" s="11">
        <f t="shared" si="272"/>
        <v>0</v>
      </c>
      <c r="V631" s="11">
        <f t="shared" si="273"/>
        <v>0</v>
      </c>
      <c r="W631" s="11">
        <f t="shared" si="274"/>
        <v>0</v>
      </c>
      <c r="X631" s="27">
        <f t="shared" si="275"/>
        <v>0</v>
      </c>
      <c r="AA631" s="29">
        <f t="shared" si="276"/>
        <v>0</v>
      </c>
      <c r="AB631" s="12" t="e">
        <f t="shared" si="266"/>
        <v>#DIV/0!</v>
      </c>
      <c r="AC631" s="42" t="e">
        <f t="shared" si="267"/>
        <v>#DIV/0!</v>
      </c>
      <c r="AE631" s="43">
        <f t="shared" si="268"/>
        <v>0</v>
      </c>
      <c r="AF631" s="43">
        <f t="shared" si="269"/>
        <v>0</v>
      </c>
    </row>
    <row r="632" spans="4:32" x14ac:dyDescent="0.25">
      <c r="D632" s="8"/>
      <c r="E632" s="8"/>
      <c r="F632" s="8"/>
      <c r="G632" s="8"/>
      <c r="N632" s="27">
        <f t="shared" si="270"/>
        <v>0</v>
      </c>
      <c r="R632" s="41">
        <f t="shared" si="271"/>
        <v>0</v>
      </c>
      <c r="U632" s="11">
        <f t="shared" si="272"/>
        <v>0</v>
      </c>
      <c r="V632" s="11">
        <f t="shared" si="273"/>
        <v>0</v>
      </c>
      <c r="W632" s="11">
        <f t="shared" si="274"/>
        <v>0</v>
      </c>
      <c r="X632" s="27">
        <f t="shared" si="275"/>
        <v>0</v>
      </c>
      <c r="AA632" s="29">
        <f t="shared" si="276"/>
        <v>0</v>
      </c>
      <c r="AB632" s="12" t="e">
        <f t="shared" si="266"/>
        <v>#DIV/0!</v>
      </c>
      <c r="AC632" s="42" t="e">
        <f t="shared" si="267"/>
        <v>#DIV/0!</v>
      </c>
      <c r="AE632" s="43">
        <f t="shared" si="268"/>
        <v>0</v>
      </c>
      <c r="AF632" s="43">
        <f t="shared" si="269"/>
        <v>0</v>
      </c>
    </row>
    <row r="633" spans="4:32" x14ac:dyDescent="0.25">
      <c r="D633" s="8"/>
      <c r="E633" s="8"/>
      <c r="F633" s="8"/>
      <c r="G633" s="8"/>
      <c r="N633" s="27">
        <f t="shared" si="270"/>
        <v>0</v>
      </c>
      <c r="R633" s="41">
        <f t="shared" si="271"/>
        <v>0</v>
      </c>
      <c r="U633" s="11">
        <f t="shared" si="272"/>
        <v>0</v>
      </c>
      <c r="V633" s="11">
        <f t="shared" si="273"/>
        <v>0</v>
      </c>
      <c r="W633" s="11">
        <f t="shared" si="274"/>
        <v>0</v>
      </c>
      <c r="X633" s="27">
        <f t="shared" si="275"/>
        <v>0</v>
      </c>
      <c r="AA633" s="29">
        <f t="shared" si="276"/>
        <v>0</v>
      </c>
      <c r="AB633" s="12" t="e">
        <f t="shared" si="266"/>
        <v>#DIV/0!</v>
      </c>
      <c r="AC633" s="42" t="e">
        <f t="shared" si="267"/>
        <v>#DIV/0!</v>
      </c>
      <c r="AE633" s="43">
        <f t="shared" si="268"/>
        <v>0</v>
      </c>
      <c r="AF633" s="43">
        <f t="shared" si="269"/>
        <v>0</v>
      </c>
    </row>
    <row r="634" spans="4:32" x14ac:dyDescent="0.25">
      <c r="D634" s="8"/>
      <c r="E634" s="8"/>
      <c r="F634" s="8"/>
      <c r="G634" s="8"/>
      <c r="N634" s="27">
        <f t="shared" si="270"/>
        <v>0</v>
      </c>
      <c r="R634" s="41">
        <f t="shared" si="271"/>
        <v>0</v>
      </c>
      <c r="U634" s="11">
        <f t="shared" si="272"/>
        <v>0</v>
      </c>
      <c r="V634" s="11">
        <f t="shared" si="273"/>
        <v>0</v>
      </c>
      <c r="W634" s="11">
        <f t="shared" si="274"/>
        <v>0</v>
      </c>
      <c r="X634" s="27">
        <f t="shared" si="275"/>
        <v>0</v>
      </c>
      <c r="AA634" s="29">
        <f t="shared" si="276"/>
        <v>0</v>
      </c>
      <c r="AB634" s="12" t="e">
        <f t="shared" si="266"/>
        <v>#DIV/0!</v>
      </c>
      <c r="AC634" s="42" t="e">
        <f t="shared" si="267"/>
        <v>#DIV/0!</v>
      </c>
      <c r="AE634" s="43">
        <f t="shared" si="268"/>
        <v>0</v>
      </c>
      <c r="AF634" s="43">
        <f t="shared" si="269"/>
        <v>0</v>
      </c>
    </row>
    <row r="635" spans="4:32" x14ac:dyDescent="0.25">
      <c r="D635" s="8"/>
      <c r="E635" s="8"/>
      <c r="F635" s="8"/>
      <c r="G635" s="8"/>
      <c r="N635" s="27">
        <f t="shared" si="270"/>
        <v>0</v>
      </c>
      <c r="R635" s="41">
        <f t="shared" si="271"/>
        <v>0</v>
      </c>
      <c r="U635" s="11">
        <f t="shared" si="272"/>
        <v>0</v>
      </c>
      <c r="V635" s="11">
        <f t="shared" si="273"/>
        <v>0</v>
      </c>
      <c r="W635" s="11">
        <f t="shared" si="274"/>
        <v>0</v>
      </c>
      <c r="X635" s="27">
        <f t="shared" si="275"/>
        <v>0</v>
      </c>
      <c r="AA635" s="29">
        <f t="shared" si="276"/>
        <v>0</v>
      </c>
      <c r="AB635" s="12" t="e">
        <f t="shared" si="266"/>
        <v>#DIV/0!</v>
      </c>
      <c r="AC635" s="42" t="e">
        <f t="shared" si="267"/>
        <v>#DIV/0!</v>
      </c>
      <c r="AE635" s="43">
        <f t="shared" si="268"/>
        <v>0</v>
      </c>
      <c r="AF635" s="43">
        <f t="shared" si="269"/>
        <v>0</v>
      </c>
    </row>
    <row r="636" spans="4:32" x14ac:dyDescent="0.25">
      <c r="D636" s="8"/>
      <c r="E636" s="8"/>
      <c r="F636" s="8"/>
      <c r="G636" s="8"/>
      <c r="N636" s="27">
        <f t="shared" si="270"/>
        <v>0</v>
      </c>
      <c r="R636" s="41">
        <f t="shared" si="271"/>
        <v>0</v>
      </c>
      <c r="U636" s="11">
        <f t="shared" si="272"/>
        <v>0</v>
      </c>
      <c r="V636" s="11">
        <f t="shared" si="273"/>
        <v>0</v>
      </c>
      <c r="W636" s="11">
        <f t="shared" si="274"/>
        <v>0</v>
      </c>
      <c r="X636" s="27">
        <f t="shared" si="275"/>
        <v>0</v>
      </c>
      <c r="AA636" s="29">
        <f t="shared" si="276"/>
        <v>0</v>
      </c>
      <c r="AB636" s="12" t="e">
        <f t="shared" si="266"/>
        <v>#DIV/0!</v>
      </c>
      <c r="AC636" s="42" t="e">
        <f t="shared" si="267"/>
        <v>#DIV/0!</v>
      </c>
      <c r="AE636" s="43">
        <f t="shared" si="268"/>
        <v>0</v>
      </c>
      <c r="AF636" s="43">
        <f t="shared" si="269"/>
        <v>0</v>
      </c>
    </row>
    <row r="637" spans="4:32" x14ac:dyDescent="0.25">
      <c r="D637" s="8"/>
      <c r="E637" s="8"/>
      <c r="F637" s="8"/>
      <c r="G637" s="8"/>
      <c r="N637" s="27">
        <f t="shared" si="270"/>
        <v>0</v>
      </c>
      <c r="R637" s="41">
        <f t="shared" si="271"/>
        <v>0</v>
      </c>
      <c r="U637" s="11">
        <f t="shared" si="272"/>
        <v>0</v>
      </c>
      <c r="V637" s="11">
        <f t="shared" si="273"/>
        <v>0</v>
      </c>
      <c r="W637" s="11">
        <f t="shared" si="274"/>
        <v>0</v>
      </c>
      <c r="X637" s="27">
        <f t="shared" si="275"/>
        <v>0</v>
      </c>
      <c r="AA637" s="29">
        <f t="shared" si="276"/>
        <v>0</v>
      </c>
      <c r="AB637" s="12" t="e">
        <f t="shared" si="266"/>
        <v>#DIV/0!</v>
      </c>
      <c r="AC637" s="42" t="e">
        <f t="shared" si="267"/>
        <v>#DIV/0!</v>
      </c>
      <c r="AE637" s="43">
        <f t="shared" si="268"/>
        <v>0</v>
      </c>
      <c r="AF637" s="43">
        <f t="shared" si="269"/>
        <v>0</v>
      </c>
    </row>
    <row r="638" spans="4:32" x14ac:dyDescent="0.25">
      <c r="D638" s="8"/>
      <c r="E638" s="8"/>
      <c r="F638" s="8"/>
      <c r="G638" s="8"/>
      <c r="N638" s="27">
        <f t="shared" si="270"/>
        <v>0</v>
      </c>
      <c r="R638" s="41">
        <f t="shared" si="271"/>
        <v>0</v>
      </c>
      <c r="U638" s="11">
        <f t="shared" si="272"/>
        <v>0</v>
      </c>
      <c r="V638" s="11">
        <f t="shared" si="273"/>
        <v>0</v>
      </c>
      <c r="W638" s="11">
        <f t="shared" si="274"/>
        <v>0</v>
      </c>
      <c r="X638" s="27">
        <f t="shared" si="275"/>
        <v>0</v>
      </c>
      <c r="AA638" s="29">
        <f t="shared" si="276"/>
        <v>0</v>
      </c>
      <c r="AB638" s="12" t="e">
        <f t="shared" si="266"/>
        <v>#DIV/0!</v>
      </c>
      <c r="AC638" s="42" t="e">
        <f t="shared" si="267"/>
        <v>#DIV/0!</v>
      </c>
      <c r="AE638" s="43">
        <f t="shared" si="268"/>
        <v>0</v>
      </c>
      <c r="AF638" s="43">
        <f t="shared" si="269"/>
        <v>0</v>
      </c>
    </row>
    <row r="639" spans="4:32" x14ac:dyDescent="0.25">
      <c r="D639" s="8"/>
      <c r="E639" s="8"/>
      <c r="F639" s="8"/>
      <c r="G639" s="8"/>
      <c r="N639" s="27">
        <f t="shared" si="270"/>
        <v>0</v>
      </c>
      <c r="R639" s="41">
        <f t="shared" si="271"/>
        <v>0</v>
      </c>
      <c r="U639" s="11">
        <f t="shared" si="272"/>
        <v>0</v>
      </c>
      <c r="V639" s="11">
        <f t="shared" si="273"/>
        <v>0</v>
      </c>
      <c r="W639" s="11">
        <f t="shared" si="274"/>
        <v>0</v>
      </c>
      <c r="X639" s="27">
        <f t="shared" si="275"/>
        <v>0</v>
      </c>
      <c r="AA639" s="29">
        <f t="shared" si="276"/>
        <v>0</v>
      </c>
      <c r="AB639" s="12" t="e">
        <f t="shared" si="266"/>
        <v>#DIV/0!</v>
      </c>
      <c r="AC639" s="42" t="e">
        <f t="shared" si="267"/>
        <v>#DIV/0!</v>
      </c>
      <c r="AE639" s="43">
        <f t="shared" si="268"/>
        <v>0</v>
      </c>
      <c r="AF639" s="43">
        <f t="shared" si="269"/>
        <v>0</v>
      </c>
    </row>
    <row r="640" spans="4:32" x14ac:dyDescent="0.25">
      <c r="D640" s="8"/>
      <c r="E640" s="8"/>
      <c r="F640" s="8"/>
      <c r="G640" s="8"/>
      <c r="N640" s="27">
        <f t="shared" si="270"/>
        <v>0</v>
      </c>
      <c r="R640" s="41">
        <f t="shared" si="271"/>
        <v>0</v>
      </c>
      <c r="U640" s="11">
        <f t="shared" si="272"/>
        <v>0</v>
      </c>
      <c r="V640" s="11">
        <f t="shared" si="273"/>
        <v>0</v>
      </c>
      <c r="W640" s="11">
        <f t="shared" si="274"/>
        <v>0</v>
      </c>
      <c r="X640" s="27">
        <f t="shared" si="275"/>
        <v>0</v>
      </c>
      <c r="AA640" s="29">
        <f t="shared" si="276"/>
        <v>0</v>
      </c>
      <c r="AB640" s="12" t="e">
        <f t="shared" si="266"/>
        <v>#DIV/0!</v>
      </c>
      <c r="AC640" s="42" t="e">
        <f t="shared" si="267"/>
        <v>#DIV/0!</v>
      </c>
      <c r="AE640" s="43">
        <f t="shared" si="268"/>
        <v>0</v>
      </c>
      <c r="AF640" s="43">
        <f t="shared" si="269"/>
        <v>0</v>
      </c>
    </row>
    <row r="641" spans="4:32" x14ac:dyDescent="0.25">
      <c r="D641" s="8"/>
      <c r="E641" s="8"/>
      <c r="F641" s="8"/>
      <c r="G641" s="8"/>
      <c r="N641" s="27">
        <f t="shared" si="270"/>
        <v>0</v>
      </c>
      <c r="R641" s="41">
        <f t="shared" si="271"/>
        <v>0</v>
      </c>
      <c r="U641" s="11">
        <f t="shared" si="272"/>
        <v>0</v>
      </c>
      <c r="V641" s="11">
        <f t="shared" si="273"/>
        <v>0</v>
      </c>
      <c r="W641" s="11">
        <f t="shared" si="274"/>
        <v>0</v>
      </c>
      <c r="X641" s="27">
        <f t="shared" si="275"/>
        <v>0</v>
      </c>
      <c r="AA641" s="29">
        <f t="shared" si="276"/>
        <v>0</v>
      </c>
      <c r="AB641" s="12" t="e">
        <f t="shared" si="266"/>
        <v>#DIV/0!</v>
      </c>
      <c r="AC641" s="42" t="e">
        <f t="shared" si="267"/>
        <v>#DIV/0!</v>
      </c>
      <c r="AE641" s="43">
        <f t="shared" si="268"/>
        <v>0</v>
      </c>
      <c r="AF641" s="43">
        <f t="shared" si="269"/>
        <v>0</v>
      </c>
    </row>
    <row r="642" spans="4:32" x14ac:dyDescent="0.25">
      <c r="D642" s="8"/>
      <c r="E642" s="8"/>
      <c r="F642" s="8"/>
      <c r="G642" s="8"/>
      <c r="N642" s="27">
        <f t="shared" si="270"/>
        <v>0</v>
      </c>
      <c r="R642" s="41">
        <f t="shared" si="271"/>
        <v>0</v>
      </c>
      <c r="U642" s="11">
        <f t="shared" si="272"/>
        <v>0</v>
      </c>
      <c r="V642" s="11">
        <f t="shared" si="273"/>
        <v>0</v>
      </c>
      <c r="W642" s="11">
        <f t="shared" si="274"/>
        <v>0</v>
      </c>
      <c r="X642" s="27">
        <f t="shared" si="275"/>
        <v>0</v>
      </c>
      <c r="AA642" s="29">
        <f t="shared" si="276"/>
        <v>0</v>
      </c>
      <c r="AB642" s="12" t="e">
        <f t="shared" si="266"/>
        <v>#DIV/0!</v>
      </c>
      <c r="AC642" s="42" t="e">
        <f t="shared" si="267"/>
        <v>#DIV/0!</v>
      </c>
      <c r="AE642" s="43">
        <f t="shared" si="268"/>
        <v>0</v>
      </c>
      <c r="AF642" s="43">
        <f t="shared" si="269"/>
        <v>0</v>
      </c>
    </row>
    <row r="643" spans="4:32" x14ac:dyDescent="0.25">
      <c r="D643" s="8"/>
      <c r="E643" s="8"/>
      <c r="F643" s="8"/>
      <c r="G643" s="8"/>
      <c r="N643" s="27">
        <f t="shared" si="270"/>
        <v>0</v>
      </c>
      <c r="R643" s="41">
        <f t="shared" si="271"/>
        <v>0</v>
      </c>
      <c r="U643" s="11">
        <f t="shared" si="272"/>
        <v>0</v>
      </c>
      <c r="V643" s="11">
        <f t="shared" si="273"/>
        <v>0</v>
      </c>
      <c r="W643" s="11">
        <f t="shared" si="274"/>
        <v>0</v>
      </c>
      <c r="X643" s="27">
        <f t="shared" si="275"/>
        <v>0</v>
      </c>
      <c r="AA643" s="29">
        <f t="shared" si="276"/>
        <v>0</v>
      </c>
      <c r="AB643" s="12" t="e">
        <f t="shared" si="266"/>
        <v>#DIV/0!</v>
      </c>
      <c r="AC643" s="42" t="e">
        <f t="shared" si="267"/>
        <v>#DIV/0!</v>
      </c>
      <c r="AE643" s="43">
        <f t="shared" si="268"/>
        <v>0</v>
      </c>
      <c r="AF643" s="43">
        <f t="shared" si="269"/>
        <v>0</v>
      </c>
    </row>
    <row r="644" spans="4:32" x14ac:dyDescent="0.25">
      <c r="D644" s="8"/>
      <c r="E644" s="8"/>
      <c r="F644" s="8"/>
      <c r="G644" s="8"/>
      <c r="N644" s="27">
        <f t="shared" si="270"/>
        <v>0</v>
      </c>
      <c r="R644" s="41">
        <f t="shared" si="271"/>
        <v>0</v>
      </c>
      <c r="U644" s="11">
        <f t="shared" si="272"/>
        <v>0</v>
      </c>
      <c r="V644" s="11">
        <f t="shared" si="273"/>
        <v>0</v>
      </c>
      <c r="W644" s="11">
        <f t="shared" si="274"/>
        <v>0</v>
      </c>
      <c r="X644" s="27">
        <f t="shared" si="275"/>
        <v>0</v>
      </c>
      <c r="AA644" s="29">
        <f t="shared" si="276"/>
        <v>0</v>
      </c>
      <c r="AB644" s="12" t="e">
        <f t="shared" si="266"/>
        <v>#DIV/0!</v>
      </c>
      <c r="AC644" s="42" t="e">
        <f t="shared" si="267"/>
        <v>#DIV/0!</v>
      </c>
      <c r="AE644" s="43">
        <f t="shared" si="268"/>
        <v>0</v>
      </c>
      <c r="AF644" s="43">
        <f t="shared" si="269"/>
        <v>0</v>
      </c>
    </row>
    <row r="645" spans="4:32" x14ac:dyDescent="0.25">
      <c r="D645" s="8"/>
      <c r="E645" s="8"/>
      <c r="F645" s="8"/>
      <c r="G645" s="8"/>
      <c r="N645" s="27">
        <f t="shared" si="270"/>
        <v>0</v>
      </c>
      <c r="R645" s="41">
        <f t="shared" si="271"/>
        <v>0</v>
      </c>
      <c r="U645" s="11">
        <f t="shared" si="272"/>
        <v>0</v>
      </c>
      <c r="V645" s="11">
        <f t="shared" si="273"/>
        <v>0</v>
      </c>
      <c r="W645" s="11">
        <f t="shared" si="274"/>
        <v>0</v>
      </c>
      <c r="X645" s="27">
        <f t="shared" si="275"/>
        <v>0</v>
      </c>
      <c r="AA645" s="29">
        <f t="shared" si="276"/>
        <v>0</v>
      </c>
      <c r="AB645" s="12" t="e">
        <f t="shared" si="266"/>
        <v>#DIV/0!</v>
      </c>
      <c r="AC645" s="42" t="e">
        <f t="shared" si="267"/>
        <v>#DIV/0!</v>
      </c>
      <c r="AE645" s="43">
        <f t="shared" si="268"/>
        <v>0</v>
      </c>
      <c r="AF645" s="43">
        <f t="shared" si="269"/>
        <v>0</v>
      </c>
    </row>
    <row r="646" spans="4:32" x14ac:dyDescent="0.25">
      <c r="D646" s="8"/>
      <c r="E646" s="8"/>
      <c r="F646" s="8"/>
      <c r="G646" s="8"/>
      <c r="N646" s="27">
        <f t="shared" si="270"/>
        <v>0</v>
      </c>
      <c r="R646" s="41">
        <f t="shared" si="271"/>
        <v>0</v>
      </c>
      <c r="U646" s="11">
        <f t="shared" si="272"/>
        <v>0</v>
      </c>
      <c r="V646" s="11">
        <f t="shared" si="273"/>
        <v>0</v>
      </c>
      <c r="W646" s="11">
        <f t="shared" si="274"/>
        <v>0</v>
      </c>
      <c r="X646" s="27">
        <f t="shared" si="275"/>
        <v>0</v>
      </c>
      <c r="AA646" s="29">
        <f t="shared" si="276"/>
        <v>0</v>
      </c>
      <c r="AB646" s="12" t="e">
        <f t="shared" si="266"/>
        <v>#DIV/0!</v>
      </c>
      <c r="AC646" s="42" t="e">
        <f t="shared" si="267"/>
        <v>#DIV/0!</v>
      </c>
      <c r="AE646" s="43">
        <f t="shared" si="268"/>
        <v>0</v>
      </c>
      <c r="AF646" s="43">
        <f t="shared" si="269"/>
        <v>0</v>
      </c>
    </row>
    <row r="647" spans="4:32" x14ac:dyDescent="0.25">
      <c r="D647" s="8"/>
      <c r="E647" s="8"/>
      <c r="F647" s="8"/>
      <c r="G647" s="8"/>
      <c r="N647" s="27">
        <f t="shared" si="270"/>
        <v>0</v>
      </c>
      <c r="R647" s="41">
        <f t="shared" si="271"/>
        <v>0</v>
      </c>
      <c r="U647" s="11">
        <f t="shared" si="272"/>
        <v>0</v>
      </c>
      <c r="V647" s="11">
        <f t="shared" si="273"/>
        <v>0</v>
      </c>
      <c r="W647" s="11">
        <f t="shared" si="274"/>
        <v>0</v>
      </c>
      <c r="X647" s="27">
        <f t="shared" si="275"/>
        <v>0</v>
      </c>
      <c r="AA647" s="29">
        <f t="shared" si="276"/>
        <v>0</v>
      </c>
      <c r="AB647" s="12" t="e">
        <f t="shared" si="266"/>
        <v>#DIV/0!</v>
      </c>
      <c r="AC647" s="42" t="e">
        <f t="shared" si="267"/>
        <v>#DIV/0!</v>
      </c>
      <c r="AE647" s="43">
        <f t="shared" si="268"/>
        <v>0</v>
      </c>
      <c r="AF647" s="43">
        <f t="shared" si="269"/>
        <v>0</v>
      </c>
    </row>
    <row r="648" spans="4:32" x14ac:dyDescent="0.25">
      <c r="D648" s="8"/>
      <c r="E648" s="8"/>
      <c r="F648" s="8"/>
      <c r="G648" s="8"/>
      <c r="N648" s="27">
        <f t="shared" si="270"/>
        <v>0</v>
      </c>
      <c r="R648" s="41">
        <f t="shared" si="271"/>
        <v>0</v>
      </c>
      <c r="U648" s="11">
        <f t="shared" si="272"/>
        <v>0</v>
      </c>
      <c r="V648" s="11">
        <f t="shared" si="273"/>
        <v>0</v>
      </c>
      <c r="W648" s="11">
        <f t="shared" si="274"/>
        <v>0</v>
      </c>
      <c r="X648" s="27">
        <f t="shared" si="275"/>
        <v>0</v>
      </c>
      <c r="AA648" s="29">
        <f t="shared" si="276"/>
        <v>0</v>
      </c>
      <c r="AB648" s="12" t="e">
        <f t="shared" si="266"/>
        <v>#DIV/0!</v>
      </c>
      <c r="AC648" s="42" t="e">
        <f t="shared" si="267"/>
        <v>#DIV/0!</v>
      </c>
      <c r="AE648" s="43">
        <f t="shared" si="268"/>
        <v>0</v>
      </c>
      <c r="AF648" s="43">
        <f t="shared" si="269"/>
        <v>0</v>
      </c>
    </row>
    <row r="649" spans="4:32" x14ac:dyDescent="0.25">
      <c r="D649" s="8"/>
      <c r="E649" s="8"/>
      <c r="F649" s="8"/>
      <c r="G649" s="8"/>
      <c r="N649" s="27">
        <f t="shared" si="270"/>
        <v>0</v>
      </c>
      <c r="R649" s="41">
        <f t="shared" si="271"/>
        <v>0</v>
      </c>
      <c r="U649" s="11">
        <f t="shared" si="272"/>
        <v>0</v>
      </c>
      <c r="V649" s="11">
        <f t="shared" si="273"/>
        <v>0</v>
      </c>
      <c r="W649" s="11">
        <f t="shared" si="274"/>
        <v>0</v>
      </c>
      <c r="X649" s="27">
        <f t="shared" si="275"/>
        <v>0</v>
      </c>
      <c r="AA649" s="29">
        <f t="shared" si="276"/>
        <v>0</v>
      </c>
      <c r="AB649" s="12" t="e">
        <f t="shared" si="266"/>
        <v>#DIV/0!</v>
      </c>
      <c r="AC649" s="42" t="e">
        <f t="shared" si="267"/>
        <v>#DIV/0!</v>
      </c>
      <c r="AE649" s="43">
        <f t="shared" si="268"/>
        <v>0</v>
      </c>
      <c r="AF649" s="43">
        <f t="shared" si="269"/>
        <v>0</v>
      </c>
    </row>
    <row r="650" spans="4:32" x14ac:dyDescent="0.25">
      <c r="D650" s="8"/>
      <c r="E650" s="8"/>
      <c r="F650" s="8"/>
      <c r="G650" s="8"/>
      <c r="N650" s="27">
        <f t="shared" si="270"/>
        <v>0</v>
      </c>
      <c r="R650" s="41">
        <f t="shared" si="271"/>
        <v>0</v>
      </c>
      <c r="U650" s="11">
        <f t="shared" si="272"/>
        <v>0</v>
      </c>
      <c r="V650" s="11">
        <f t="shared" si="273"/>
        <v>0</v>
      </c>
      <c r="W650" s="11">
        <f t="shared" si="274"/>
        <v>0</v>
      </c>
      <c r="X650" s="27">
        <f t="shared" si="275"/>
        <v>0</v>
      </c>
      <c r="AA650" s="29">
        <f t="shared" si="276"/>
        <v>0</v>
      </c>
      <c r="AB650" s="12" t="e">
        <f t="shared" ref="AB650:AB701" si="277">(V650-AA650)/D650</f>
        <v>#DIV/0!</v>
      </c>
      <c r="AC650" s="42" t="e">
        <f t="shared" si="267"/>
        <v>#DIV/0!</v>
      </c>
      <c r="AE650" s="43">
        <f t="shared" si="268"/>
        <v>0</v>
      </c>
      <c r="AF650" s="43">
        <f t="shared" si="269"/>
        <v>0</v>
      </c>
    </row>
    <row r="651" spans="4:32" x14ac:dyDescent="0.25">
      <c r="D651" s="8"/>
      <c r="E651" s="8"/>
      <c r="F651" s="8"/>
      <c r="G651" s="8"/>
      <c r="N651" s="27">
        <f t="shared" si="270"/>
        <v>0</v>
      </c>
      <c r="R651" s="41">
        <f t="shared" si="271"/>
        <v>0</v>
      </c>
      <c r="U651" s="11">
        <f t="shared" si="272"/>
        <v>0</v>
      </c>
      <c r="V651" s="11">
        <f t="shared" si="273"/>
        <v>0</v>
      </c>
      <c r="W651" s="11">
        <f t="shared" si="274"/>
        <v>0</v>
      </c>
      <c r="X651" s="27">
        <f t="shared" si="275"/>
        <v>0</v>
      </c>
      <c r="AA651" s="29">
        <f t="shared" si="276"/>
        <v>0</v>
      </c>
      <c r="AB651" s="12" t="e">
        <f t="shared" si="277"/>
        <v>#DIV/0!</v>
      </c>
      <c r="AC651" s="42" t="e">
        <f t="shared" si="267"/>
        <v>#DIV/0!</v>
      </c>
      <c r="AE651" s="43">
        <f t="shared" si="268"/>
        <v>0</v>
      </c>
      <c r="AF651" s="43">
        <f t="shared" si="269"/>
        <v>0</v>
      </c>
    </row>
    <row r="652" spans="4:32" x14ac:dyDescent="0.25">
      <c r="D652" s="8"/>
      <c r="E652" s="8"/>
      <c r="F652" s="8"/>
      <c r="G652" s="8"/>
      <c r="N652" s="27">
        <f t="shared" si="270"/>
        <v>0</v>
      </c>
      <c r="R652" s="41">
        <f t="shared" si="271"/>
        <v>0</v>
      </c>
      <c r="U652" s="11">
        <f t="shared" si="272"/>
        <v>0</v>
      </c>
      <c r="V652" s="11">
        <f t="shared" si="273"/>
        <v>0</v>
      </c>
      <c r="W652" s="11">
        <f t="shared" si="274"/>
        <v>0</v>
      </c>
      <c r="X652" s="27">
        <f t="shared" si="275"/>
        <v>0</v>
      </c>
      <c r="AA652" s="29">
        <f t="shared" si="276"/>
        <v>0</v>
      </c>
      <c r="AB652" s="12" t="e">
        <f t="shared" si="277"/>
        <v>#DIV/0!</v>
      </c>
      <c r="AC652" s="42" t="e">
        <f t="shared" si="267"/>
        <v>#DIV/0!</v>
      </c>
      <c r="AE652" s="43">
        <f t="shared" si="268"/>
        <v>0</v>
      </c>
      <c r="AF652" s="43">
        <f t="shared" si="269"/>
        <v>0</v>
      </c>
    </row>
    <row r="653" spans="4:32" x14ac:dyDescent="0.25">
      <c r="D653" s="8"/>
      <c r="E653" s="8"/>
      <c r="F653" s="8"/>
      <c r="G653" s="8"/>
      <c r="N653" s="27">
        <f t="shared" si="270"/>
        <v>0</v>
      </c>
      <c r="R653" s="41">
        <f t="shared" si="271"/>
        <v>0</v>
      </c>
      <c r="U653" s="11">
        <f t="shared" si="272"/>
        <v>0</v>
      </c>
      <c r="V653" s="11">
        <f t="shared" si="273"/>
        <v>0</v>
      </c>
      <c r="W653" s="11">
        <f t="shared" si="274"/>
        <v>0</v>
      </c>
      <c r="X653" s="27">
        <f t="shared" si="275"/>
        <v>0</v>
      </c>
      <c r="AA653" s="29">
        <f t="shared" si="276"/>
        <v>0</v>
      </c>
      <c r="AB653" s="12" t="e">
        <f t="shared" si="277"/>
        <v>#DIV/0!</v>
      </c>
      <c r="AC653" s="42" t="e">
        <f t="shared" si="267"/>
        <v>#DIV/0!</v>
      </c>
      <c r="AE653" s="43">
        <f t="shared" si="268"/>
        <v>0</v>
      </c>
      <c r="AF653" s="43">
        <f t="shared" si="269"/>
        <v>0</v>
      </c>
    </row>
    <row r="654" spans="4:32" x14ac:dyDescent="0.25">
      <c r="D654" s="8"/>
      <c r="E654" s="8"/>
      <c r="F654" s="8"/>
      <c r="G654" s="8"/>
      <c r="N654" s="27">
        <f t="shared" si="270"/>
        <v>0</v>
      </c>
      <c r="R654" s="41">
        <f t="shared" si="271"/>
        <v>0</v>
      </c>
      <c r="U654" s="11">
        <f t="shared" si="272"/>
        <v>0</v>
      </c>
      <c r="V654" s="11">
        <f t="shared" si="273"/>
        <v>0</v>
      </c>
      <c r="W654" s="11">
        <f t="shared" si="274"/>
        <v>0</v>
      </c>
      <c r="X654" s="27">
        <f t="shared" si="275"/>
        <v>0</v>
      </c>
      <c r="AA654" s="29">
        <f t="shared" si="276"/>
        <v>0</v>
      </c>
      <c r="AB654" s="12" t="e">
        <f t="shared" si="277"/>
        <v>#DIV/0!</v>
      </c>
      <c r="AC654" s="42" t="e">
        <f t="shared" si="267"/>
        <v>#DIV/0!</v>
      </c>
      <c r="AE654" s="43">
        <f t="shared" si="268"/>
        <v>0</v>
      </c>
      <c r="AF654" s="43">
        <f t="shared" si="269"/>
        <v>0</v>
      </c>
    </row>
    <row r="655" spans="4:32" x14ac:dyDescent="0.25">
      <c r="D655" s="8"/>
      <c r="E655" s="8"/>
      <c r="F655" s="8"/>
      <c r="G655" s="8"/>
      <c r="N655" s="27">
        <f t="shared" si="270"/>
        <v>0</v>
      </c>
      <c r="R655" s="41">
        <f t="shared" si="271"/>
        <v>0</v>
      </c>
      <c r="U655" s="11">
        <f t="shared" si="272"/>
        <v>0</v>
      </c>
      <c r="V655" s="11">
        <f t="shared" si="273"/>
        <v>0</v>
      </c>
      <c r="W655" s="11">
        <f t="shared" si="274"/>
        <v>0</v>
      </c>
      <c r="X655" s="27">
        <f t="shared" si="275"/>
        <v>0</v>
      </c>
      <c r="AA655" s="29">
        <f t="shared" si="276"/>
        <v>0</v>
      </c>
      <c r="AB655" s="12" t="e">
        <f t="shared" si="277"/>
        <v>#DIV/0!</v>
      </c>
      <c r="AC655" s="42" t="e">
        <f t="shared" si="267"/>
        <v>#DIV/0!</v>
      </c>
      <c r="AE655" s="43">
        <f t="shared" si="268"/>
        <v>0</v>
      </c>
      <c r="AF655" s="43">
        <f t="shared" si="269"/>
        <v>0</v>
      </c>
    </row>
    <row r="656" spans="4:32" x14ac:dyDescent="0.25">
      <c r="D656" s="8"/>
      <c r="E656" s="8"/>
      <c r="F656" s="8"/>
      <c r="G656" s="8"/>
      <c r="N656" s="27">
        <f t="shared" si="270"/>
        <v>0</v>
      </c>
      <c r="R656" s="41">
        <f t="shared" si="271"/>
        <v>0</v>
      </c>
      <c r="U656" s="11">
        <f t="shared" si="272"/>
        <v>0</v>
      </c>
      <c r="V656" s="11">
        <f t="shared" si="273"/>
        <v>0</v>
      </c>
      <c r="W656" s="11">
        <f t="shared" si="274"/>
        <v>0</v>
      </c>
      <c r="X656" s="27">
        <f t="shared" si="275"/>
        <v>0</v>
      </c>
      <c r="AA656" s="29">
        <f t="shared" si="276"/>
        <v>0</v>
      </c>
      <c r="AB656" s="12" t="e">
        <f t="shared" si="277"/>
        <v>#DIV/0!</v>
      </c>
      <c r="AC656" s="42" t="e">
        <f t="shared" si="267"/>
        <v>#DIV/0!</v>
      </c>
      <c r="AE656" s="43">
        <f t="shared" si="268"/>
        <v>0</v>
      </c>
      <c r="AF656" s="43">
        <f t="shared" si="269"/>
        <v>0</v>
      </c>
    </row>
    <row r="657" spans="4:32" x14ac:dyDescent="0.25">
      <c r="D657" s="8"/>
      <c r="E657" s="8"/>
      <c r="F657" s="8"/>
      <c r="G657" s="8"/>
      <c r="N657" s="27">
        <f t="shared" si="270"/>
        <v>0</v>
      </c>
      <c r="R657" s="41">
        <f t="shared" si="271"/>
        <v>0</v>
      </c>
      <c r="U657" s="11">
        <f t="shared" si="272"/>
        <v>0</v>
      </c>
      <c r="V657" s="11">
        <f t="shared" si="273"/>
        <v>0</v>
      </c>
      <c r="W657" s="11">
        <f t="shared" si="274"/>
        <v>0</v>
      </c>
      <c r="X657" s="27">
        <f t="shared" si="275"/>
        <v>0</v>
      </c>
      <c r="AA657" s="29">
        <f t="shared" si="276"/>
        <v>0</v>
      </c>
      <c r="AB657" s="12" t="e">
        <f t="shared" si="277"/>
        <v>#DIV/0!</v>
      </c>
      <c r="AC657" s="42" t="e">
        <f t="shared" si="267"/>
        <v>#DIV/0!</v>
      </c>
      <c r="AE657" s="43">
        <f t="shared" si="268"/>
        <v>0</v>
      </c>
      <c r="AF657" s="43">
        <f t="shared" si="269"/>
        <v>0</v>
      </c>
    </row>
    <row r="658" spans="4:32" x14ac:dyDescent="0.25">
      <c r="D658" s="8"/>
      <c r="E658" s="8"/>
      <c r="F658" s="8"/>
      <c r="G658" s="8"/>
      <c r="N658" s="27">
        <f t="shared" si="270"/>
        <v>0</v>
      </c>
      <c r="R658" s="41">
        <f t="shared" si="271"/>
        <v>0</v>
      </c>
      <c r="U658" s="11">
        <f t="shared" si="272"/>
        <v>0</v>
      </c>
      <c r="V658" s="11">
        <f t="shared" si="273"/>
        <v>0</v>
      </c>
      <c r="W658" s="11">
        <f t="shared" si="274"/>
        <v>0</v>
      </c>
      <c r="X658" s="27">
        <f t="shared" si="275"/>
        <v>0</v>
      </c>
      <c r="AA658" s="29">
        <f t="shared" si="276"/>
        <v>0</v>
      </c>
      <c r="AB658" s="12" t="e">
        <f t="shared" si="277"/>
        <v>#DIV/0!</v>
      </c>
      <c r="AC658" s="42" t="e">
        <f t="shared" si="267"/>
        <v>#DIV/0!</v>
      </c>
      <c r="AE658" s="43">
        <f t="shared" si="268"/>
        <v>0</v>
      </c>
      <c r="AF658" s="43">
        <f t="shared" si="269"/>
        <v>0</v>
      </c>
    </row>
    <row r="659" spans="4:32" x14ac:dyDescent="0.25">
      <c r="D659" s="8"/>
      <c r="E659" s="8"/>
      <c r="F659" s="8"/>
      <c r="G659" s="8"/>
      <c r="N659" s="27">
        <f t="shared" si="270"/>
        <v>0</v>
      </c>
      <c r="R659" s="41">
        <f t="shared" si="271"/>
        <v>0</v>
      </c>
      <c r="U659" s="11">
        <f t="shared" si="272"/>
        <v>0</v>
      </c>
      <c r="V659" s="11">
        <f t="shared" si="273"/>
        <v>0</v>
      </c>
      <c r="W659" s="11">
        <f t="shared" si="274"/>
        <v>0</v>
      </c>
      <c r="X659" s="27">
        <f t="shared" si="275"/>
        <v>0</v>
      </c>
      <c r="AA659" s="29">
        <f t="shared" si="276"/>
        <v>0</v>
      </c>
      <c r="AB659" s="12" t="e">
        <f t="shared" si="277"/>
        <v>#DIV/0!</v>
      </c>
      <c r="AC659" s="42" t="e">
        <f t="shared" si="267"/>
        <v>#DIV/0!</v>
      </c>
      <c r="AE659" s="43">
        <f t="shared" si="268"/>
        <v>0</v>
      </c>
      <c r="AF659" s="43">
        <f t="shared" si="269"/>
        <v>0</v>
      </c>
    </row>
    <row r="660" spans="4:32" x14ac:dyDescent="0.25">
      <c r="D660" s="8"/>
      <c r="E660" s="8"/>
      <c r="F660" s="8"/>
      <c r="G660" s="8"/>
      <c r="N660" s="27">
        <f t="shared" si="270"/>
        <v>0</v>
      </c>
      <c r="R660" s="41">
        <f t="shared" si="271"/>
        <v>0</v>
      </c>
      <c r="U660" s="11">
        <f t="shared" si="272"/>
        <v>0</v>
      </c>
      <c r="V660" s="11">
        <f t="shared" si="273"/>
        <v>0</v>
      </c>
      <c r="W660" s="11">
        <f t="shared" si="274"/>
        <v>0</v>
      </c>
      <c r="X660" s="27">
        <f t="shared" si="275"/>
        <v>0</v>
      </c>
      <c r="AA660" s="29">
        <f t="shared" si="276"/>
        <v>0</v>
      </c>
      <c r="AB660" s="12" t="e">
        <f t="shared" si="277"/>
        <v>#DIV/0!</v>
      </c>
      <c r="AC660" s="42" t="e">
        <f t="shared" si="267"/>
        <v>#DIV/0!</v>
      </c>
      <c r="AE660" s="43">
        <f t="shared" si="268"/>
        <v>0</v>
      </c>
      <c r="AF660" s="43">
        <f t="shared" si="269"/>
        <v>0</v>
      </c>
    </row>
    <row r="661" spans="4:32" x14ac:dyDescent="0.25">
      <c r="D661" s="8"/>
      <c r="E661" s="8"/>
      <c r="F661" s="8"/>
      <c r="G661" s="8"/>
      <c r="N661" s="27">
        <f t="shared" si="270"/>
        <v>0</v>
      </c>
      <c r="R661" s="41">
        <f t="shared" si="271"/>
        <v>0</v>
      </c>
      <c r="U661" s="11">
        <f t="shared" si="272"/>
        <v>0</v>
      </c>
      <c r="V661" s="11">
        <f t="shared" si="273"/>
        <v>0</v>
      </c>
      <c r="W661" s="11">
        <f t="shared" si="274"/>
        <v>0</v>
      </c>
      <c r="X661" s="27">
        <f t="shared" si="275"/>
        <v>0</v>
      </c>
      <c r="AA661" s="29">
        <f t="shared" si="276"/>
        <v>0</v>
      </c>
      <c r="AB661" s="12" t="e">
        <f t="shared" si="277"/>
        <v>#DIV/0!</v>
      </c>
      <c r="AC661" s="42" t="e">
        <f t="shared" si="267"/>
        <v>#DIV/0!</v>
      </c>
      <c r="AE661" s="43">
        <f t="shared" si="268"/>
        <v>0</v>
      </c>
      <c r="AF661" s="43">
        <f t="shared" si="269"/>
        <v>0</v>
      </c>
    </row>
    <row r="662" spans="4:32" x14ac:dyDescent="0.25">
      <c r="D662" s="8"/>
      <c r="E662" s="8"/>
      <c r="F662" s="8"/>
      <c r="G662" s="8"/>
      <c r="N662" s="27">
        <f t="shared" si="270"/>
        <v>0</v>
      </c>
      <c r="R662" s="41">
        <f t="shared" si="271"/>
        <v>0</v>
      </c>
      <c r="U662" s="11">
        <f t="shared" si="272"/>
        <v>0</v>
      </c>
      <c r="V662" s="11">
        <f t="shared" si="273"/>
        <v>0</v>
      </c>
      <c r="W662" s="11">
        <f t="shared" si="274"/>
        <v>0</v>
      </c>
      <c r="X662" s="27">
        <f t="shared" si="275"/>
        <v>0</v>
      </c>
      <c r="AA662" s="29">
        <f t="shared" si="276"/>
        <v>0</v>
      </c>
      <c r="AB662" s="12" t="e">
        <f t="shared" si="277"/>
        <v>#DIV/0!</v>
      </c>
      <c r="AC662" s="42" t="e">
        <f t="shared" si="267"/>
        <v>#DIV/0!</v>
      </c>
      <c r="AE662" s="43">
        <f t="shared" si="268"/>
        <v>0</v>
      </c>
      <c r="AF662" s="43">
        <f t="shared" si="269"/>
        <v>0</v>
      </c>
    </row>
    <row r="663" spans="4:32" x14ac:dyDescent="0.25">
      <c r="D663" s="8"/>
      <c r="E663" s="8"/>
      <c r="F663" s="8"/>
      <c r="G663" s="8"/>
      <c r="N663" s="27">
        <f t="shared" si="270"/>
        <v>0</v>
      </c>
      <c r="R663" s="41">
        <f t="shared" si="271"/>
        <v>0</v>
      </c>
      <c r="U663" s="11">
        <f t="shared" si="272"/>
        <v>0</v>
      </c>
      <c r="V663" s="11">
        <f t="shared" si="273"/>
        <v>0</v>
      </c>
      <c r="W663" s="11">
        <f t="shared" si="274"/>
        <v>0</v>
      </c>
      <c r="X663" s="27">
        <f t="shared" si="275"/>
        <v>0</v>
      </c>
      <c r="AA663" s="29">
        <f t="shared" si="276"/>
        <v>0</v>
      </c>
      <c r="AB663" s="12" t="e">
        <f t="shared" si="277"/>
        <v>#DIV/0!</v>
      </c>
      <c r="AC663" s="42" t="e">
        <f t="shared" si="267"/>
        <v>#DIV/0!</v>
      </c>
      <c r="AE663" s="43">
        <f t="shared" si="268"/>
        <v>0</v>
      </c>
      <c r="AF663" s="43">
        <f t="shared" si="269"/>
        <v>0</v>
      </c>
    </row>
    <row r="664" spans="4:32" x14ac:dyDescent="0.25">
      <c r="D664" s="8"/>
      <c r="E664" s="8"/>
      <c r="F664" s="8"/>
      <c r="G664" s="8"/>
      <c r="N664" s="27">
        <f t="shared" si="270"/>
        <v>0</v>
      </c>
      <c r="R664" s="41">
        <f t="shared" si="271"/>
        <v>0</v>
      </c>
      <c r="U664" s="11">
        <f t="shared" si="272"/>
        <v>0</v>
      </c>
      <c r="V664" s="11">
        <f t="shared" si="273"/>
        <v>0</v>
      </c>
      <c r="W664" s="11">
        <f t="shared" si="274"/>
        <v>0</v>
      </c>
      <c r="X664" s="27">
        <f t="shared" si="275"/>
        <v>0</v>
      </c>
      <c r="AA664" s="29">
        <f t="shared" si="276"/>
        <v>0</v>
      </c>
      <c r="AB664" s="12" t="e">
        <f t="shared" si="277"/>
        <v>#DIV/0!</v>
      </c>
      <c r="AC664" s="42" t="e">
        <f t="shared" si="267"/>
        <v>#DIV/0!</v>
      </c>
      <c r="AE664" s="43">
        <f t="shared" si="268"/>
        <v>0</v>
      </c>
      <c r="AF664" s="43">
        <f t="shared" si="269"/>
        <v>0</v>
      </c>
    </row>
    <row r="665" spans="4:32" x14ac:dyDescent="0.25">
      <c r="D665" s="8"/>
      <c r="E665" s="8"/>
      <c r="F665" s="8"/>
      <c r="G665" s="8"/>
      <c r="N665" s="27">
        <f t="shared" si="270"/>
        <v>0</v>
      </c>
      <c r="R665" s="41">
        <f t="shared" si="271"/>
        <v>0</v>
      </c>
      <c r="U665" s="11">
        <f t="shared" si="272"/>
        <v>0</v>
      </c>
      <c r="V665" s="11">
        <f t="shared" si="273"/>
        <v>0</v>
      </c>
      <c r="W665" s="11">
        <f t="shared" si="274"/>
        <v>0</v>
      </c>
      <c r="X665" s="27">
        <f t="shared" si="275"/>
        <v>0</v>
      </c>
      <c r="AA665" s="29">
        <f t="shared" si="276"/>
        <v>0</v>
      </c>
      <c r="AB665" s="12" t="e">
        <f t="shared" si="277"/>
        <v>#DIV/0!</v>
      </c>
      <c r="AC665" s="42" t="e">
        <f t="shared" si="267"/>
        <v>#DIV/0!</v>
      </c>
      <c r="AE665" s="43">
        <f t="shared" si="268"/>
        <v>0</v>
      </c>
      <c r="AF665" s="43">
        <f t="shared" si="269"/>
        <v>0</v>
      </c>
    </row>
    <row r="666" spans="4:32" x14ac:dyDescent="0.25">
      <c r="D666" s="8"/>
      <c r="E666" s="8"/>
      <c r="F666" s="8"/>
      <c r="G666" s="8"/>
      <c r="N666" s="27">
        <f t="shared" si="270"/>
        <v>0</v>
      </c>
      <c r="R666" s="41">
        <f t="shared" si="271"/>
        <v>0</v>
      </c>
      <c r="U666" s="11">
        <f t="shared" si="272"/>
        <v>0</v>
      </c>
      <c r="V666" s="11">
        <f t="shared" si="273"/>
        <v>0</v>
      </c>
      <c r="W666" s="11">
        <f t="shared" si="274"/>
        <v>0</v>
      </c>
      <c r="X666" s="27">
        <f t="shared" si="275"/>
        <v>0</v>
      </c>
      <c r="AA666" s="29">
        <f t="shared" si="276"/>
        <v>0</v>
      </c>
      <c r="AB666" s="12" t="e">
        <f t="shared" si="277"/>
        <v>#DIV/0!</v>
      </c>
      <c r="AC666" s="42" t="e">
        <f t="shared" si="267"/>
        <v>#DIV/0!</v>
      </c>
      <c r="AE666" s="43">
        <f t="shared" si="268"/>
        <v>0</v>
      </c>
      <c r="AF666" s="43">
        <f t="shared" si="269"/>
        <v>0</v>
      </c>
    </row>
    <row r="667" spans="4:32" x14ac:dyDescent="0.25">
      <c r="D667" s="8"/>
      <c r="E667" s="8"/>
      <c r="F667" s="8"/>
      <c r="G667" s="8"/>
      <c r="N667" s="27">
        <f t="shared" si="270"/>
        <v>0</v>
      </c>
      <c r="R667" s="41">
        <f t="shared" si="271"/>
        <v>0</v>
      </c>
      <c r="U667" s="11">
        <f t="shared" si="272"/>
        <v>0</v>
      </c>
      <c r="V667" s="11">
        <f t="shared" si="273"/>
        <v>0</v>
      </c>
      <c r="W667" s="11">
        <f t="shared" si="274"/>
        <v>0</v>
      </c>
      <c r="X667" s="27">
        <f t="shared" si="275"/>
        <v>0</v>
      </c>
      <c r="AA667" s="29">
        <f t="shared" si="276"/>
        <v>0</v>
      </c>
      <c r="AB667" s="12" t="e">
        <f t="shared" si="277"/>
        <v>#DIV/0!</v>
      </c>
      <c r="AC667" s="42" t="e">
        <f t="shared" ref="AC667:AC701" si="278">(X667-AA667)/E667</f>
        <v>#DIV/0!</v>
      </c>
      <c r="AE667" s="43">
        <f t="shared" ref="AE667:AE701" si="279">AA667/12</f>
        <v>0</v>
      </c>
      <c r="AF667" s="43">
        <f t="shared" ref="AF667:AF701" si="280">W667-AD667-AE667</f>
        <v>0</v>
      </c>
    </row>
    <row r="668" spans="4:32" x14ac:dyDescent="0.25">
      <c r="D668" s="8"/>
      <c r="E668" s="8"/>
      <c r="F668" s="8"/>
      <c r="G668" s="8"/>
      <c r="N668" s="27">
        <f t="shared" ref="N668:N701" si="281">M668*12</f>
        <v>0</v>
      </c>
      <c r="R668" s="41">
        <f t="shared" ref="R668:R701" si="282">Q668*12</f>
        <v>0</v>
      </c>
      <c r="U668" s="11">
        <f t="shared" ref="U668:U701" si="283">T668*12</f>
        <v>0</v>
      </c>
      <c r="V668" s="11">
        <f t="shared" ref="V668:V701" si="284">N668+R668+U668</f>
        <v>0</v>
      </c>
      <c r="W668" s="11">
        <f t="shared" ref="W668:W701" si="285">V668/12</f>
        <v>0</v>
      </c>
      <c r="X668" s="27">
        <f t="shared" ref="X668:X701" si="286">W668*12</f>
        <v>0</v>
      </c>
      <c r="AA668" s="29">
        <f t="shared" ref="AA668:AA701" si="287">Y668+Z668</f>
        <v>0</v>
      </c>
      <c r="AB668" s="12" t="e">
        <f t="shared" si="277"/>
        <v>#DIV/0!</v>
      </c>
      <c r="AC668" s="42" t="e">
        <f t="shared" si="278"/>
        <v>#DIV/0!</v>
      </c>
      <c r="AE668" s="43">
        <f t="shared" si="279"/>
        <v>0</v>
      </c>
      <c r="AF668" s="43">
        <f t="shared" si="280"/>
        <v>0</v>
      </c>
    </row>
    <row r="669" spans="4:32" x14ac:dyDescent="0.25">
      <c r="D669" s="8"/>
      <c r="E669" s="8"/>
      <c r="F669" s="8"/>
      <c r="G669" s="8"/>
      <c r="N669" s="27">
        <f t="shared" si="281"/>
        <v>0</v>
      </c>
      <c r="R669" s="41">
        <f t="shared" si="282"/>
        <v>0</v>
      </c>
      <c r="U669" s="11">
        <f t="shared" si="283"/>
        <v>0</v>
      </c>
      <c r="V669" s="11">
        <f t="shared" si="284"/>
        <v>0</v>
      </c>
      <c r="W669" s="11">
        <f t="shared" si="285"/>
        <v>0</v>
      </c>
      <c r="X669" s="27">
        <f t="shared" si="286"/>
        <v>0</v>
      </c>
      <c r="AA669" s="29">
        <f t="shared" si="287"/>
        <v>0</v>
      </c>
      <c r="AB669" s="12" t="e">
        <f t="shared" si="277"/>
        <v>#DIV/0!</v>
      </c>
      <c r="AC669" s="42" t="e">
        <f t="shared" si="278"/>
        <v>#DIV/0!</v>
      </c>
      <c r="AE669" s="43">
        <f t="shared" si="279"/>
        <v>0</v>
      </c>
      <c r="AF669" s="43">
        <f t="shared" si="280"/>
        <v>0</v>
      </c>
    </row>
    <row r="670" spans="4:32" x14ac:dyDescent="0.25">
      <c r="D670" s="8"/>
      <c r="E670" s="8"/>
      <c r="F670" s="8"/>
      <c r="G670" s="8"/>
      <c r="N670" s="27">
        <f t="shared" si="281"/>
        <v>0</v>
      </c>
      <c r="R670" s="41">
        <f t="shared" si="282"/>
        <v>0</v>
      </c>
      <c r="U670" s="11">
        <f t="shared" si="283"/>
        <v>0</v>
      </c>
      <c r="V670" s="11">
        <f t="shared" si="284"/>
        <v>0</v>
      </c>
      <c r="W670" s="11">
        <f t="shared" si="285"/>
        <v>0</v>
      </c>
      <c r="X670" s="27">
        <f t="shared" si="286"/>
        <v>0</v>
      </c>
      <c r="AA670" s="29">
        <f t="shared" si="287"/>
        <v>0</v>
      </c>
      <c r="AB670" s="12" t="e">
        <f t="shared" si="277"/>
        <v>#DIV/0!</v>
      </c>
      <c r="AC670" s="42" t="e">
        <f t="shared" si="278"/>
        <v>#DIV/0!</v>
      </c>
      <c r="AE670" s="43">
        <f t="shared" si="279"/>
        <v>0</v>
      </c>
      <c r="AF670" s="43">
        <f t="shared" si="280"/>
        <v>0</v>
      </c>
    </row>
    <row r="671" spans="4:32" x14ac:dyDescent="0.25">
      <c r="D671" s="8"/>
      <c r="E671" s="8"/>
      <c r="F671" s="8"/>
      <c r="G671" s="8"/>
      <c r="N671" s="27">
        <f t="shared" si="281"/>
        <v>0</v>
      </c>
      <c r="R671" s="41">
        <f t="shared" si="282"/>
        <v>0</v>
      </c>
      <c r="U671" s="11">
        <f t="shared" si="283"/>
        <v>0</v>
      </c>
      <c r="V671" s="11">
        <f t="shared" si="284"/>
        <v>0</v>
      </c>
      <c r="W671" s="11">
        <f t="shared" si="285"/>
        <v>0</v>
      </c>
      <c r="X671" s="27">
        <f t="shared" si="286"/>
        <v>0</v>
      </c>
      <c r="AA671" s="29">
        <f t="shared" si="287"/>
        <v>0</v>
      </c>
      <c r="AB671" s="12" t="e">
        <f t="shared" si="277"/>
        <v>#DIV/0!</v>
      </c>
      <c r="AC671" s="42" t="e">
        <f t="shared" si="278"/>
        <v>#DIV/0!</v>
      </c>
      <c r="AE671" s="43">
        <f t="shared" si="279"/>
        <v>0</v>
      </c>
      <c r="AF671" s="43">
        <f t="shared" si="280"/>
        <v>0</v>
      </c>
    </row>
    <row r="672" spans="4:32" x14ac:dyDescent="0.25">
      <c r="D672" s="8"/>
      <c r="E672" s="8"/>
      <c r="F672" s="8"/>
      <c r="G672" s="8"/>
      <c r="N672" s="27">
        <f t="shared" si="281"/>
        <v>0</v>
      </c>
      <c r="R672" s="41">
        <f t="shared" si="282"/>
        <v>0</v>
      </c>
      <c r="U672" s="11">
        <f t="shared" si="283"/>
        <v>0</v>
      </c>
      <c r="V672" s="11">
        <f t="shared" si="284"/>
        <v>0</v>
      </c>
      <c r="W672" s="11">
        <f t="shared" si="285"/>
        <v>0</v>
      </c>
      <c r="X672" s="27">
        <f t="shared" si="286"/>
        <v>0</v>
      </c>
      <c r="AA672" s="29">
        <f t="shared" si="287"/>
        <v>0</v>
      </c>
      <c r="AB672" s="12" t="e">
        <f t="shared" si="277"/>
        <v>#DIV/0!</v>
      </c>
      <c r="AC672" s="42" t="e">
        <f t="shared" si="278"/>
        <v>#DIV/0!</v>
      </c>
      <c r="AE672" s="43">
        <f t="shared" si="279"/>
        <v>0</v>
      </c>
      <c r="AF672" s="43">
        <f t="shared" si="280"/>
        <v>0</v>
      </c>
    </row>
    <row r="673" spans="4:32" x14ac:dyDescent="0.25">
      <c r="D673" s="8"/>
      <c r="E673" s="8"/>
      <c r="F673" s="8"/>
      <c r="G673" s="8"/>
      <c r="N673" s="27">
        <f t="shared" si="281"/>
        <v>0</v>
      </c>
      <c r="R673" s="41">
        <f t="shared" si="282"/>
        <v>0</v>
      </c>
      <c r="U673" s="11">
        <f t="shared" si="283"/>
        <v>0</v>
      </c>
      <c r="V673" s="11">
        <f t="shared" si="284"/>
        <v>0</v>
      </c>
      <c r="W673" s="11">
        <f t="shared" si="285"/>
        <v>0</v>
      </c>
      <c r="X673" s="27">
        <f t="shared" si="286"/>
        <v>0</v>
      </c>
      <c r="AA673" s="29">
        <f t="shared" si="287"/>
        <v>0</v>
      </c>
      <c r="AB673" s="12" t="e">
        <f t="shared" si="277"/>
        <v>#DIV/0!</v>
      </c>
      <c r="AC673" s="42" t="e">
        <f t="shared" si="278"/>
        <v>#DIV/0!</v>
      </c>
      <c r="AE673" s="43">
        <f t="shared" si="279"/>
        <v>0</v>
      </c>
      <c r="AF673" s="43">
        <f t="shared" si="280"/>
        <v>0</v>
      </c>
    </row>
    <row r="674" spans="4:32" x14ac:dyDescent="0.25">
      <c r="D674" s="8"/>
      <c r="E674" s="8"/>
      <c r="F674" s="8"/>
      <c r="G674" s="8"/>
      <c r="N674" s="27">
        <f t="shared" si="281"/>
        <v>0</v>
      </c>
      <c r="R674" s="41">
        <f t="shared" si="282"/>
        <v>0</v>
      </c>
      <c r="U674" s="11">
        <f t="shared" si="283"/>
        <v>0</v>
      </c>
      <c r="V674" s="11">
        <f t="shared" si="284"/>
        <v>0</v>
      </c>
      <c r="W674" s="11">
        <f t="shared" si="285"/>
        <v>0</v>
      </c>
      <c r="X674" s="27">
        <f t="shared" si="286"/>
        <v>0</v>
      </c>
      <c r="AA674" s="29">
        <f t="shared" si="287"/>
        <v>0</v>
      </c>
      <c r="AB674" s="12" t="e">
        <f t="shared" si="277"/>
        <v>#DIV/0!</v>
      </c>
      <c r="AC674" s="42" t="e">
        <f t="shared" si="278"/>
        <v>#DIV/0!</v>
      </c>
      <c r="AE674" s="43">
        <f t="shared" si="279"/>
        <v>0</v>
      </c>
      <c r="AF674" s="43">
        <f t="shared" si="280"/>
        <v>0</v>
      </c>
    </row>
    <row r="675" spans="4:32" x14ac:dyDescent="0.25">
      <c r="D675" s="8"/>
      <c r="E675" s="8"/>
      <c r="F675" s="8"/>
      <c r="G675" s="8"/>
      <c r="N675" s="27">
        <f t="shared" si="281"/>
        <v>0</v>
      </c>
      <c r="R675" s="41">
        <f t="shared" si="282"/>
        <v>0</v>
      </c>
      <c r="U675" s="11">
        <f t="shared" si="283"/>
        <v>0</v>
      </c>
      <c r="V675" s="11">
        <f t="shared" si="284"/>
        <v>0</v>
      </c>
      <c r="W675" s="11">
        <f t="shared" si="285"/>
        <v>0</v>
      </c>
      <c r="X675" s="27">
        <f t="shared" si="286"/>
        <v>0</v>
      </c>
      <c r="AA675" s="29">
        <f t="shared" si="287"/>
        <v>0</v>
      </c>
      <c r="AB675" s="12" t="e">
        <f t="shared" si="277"/>
        <v>#DIV/0!</v>
      </c>
      <c r="AC675" s="42" t="e">
        <f t="shared" si="278"/>
        <v>#DIV/0!</v>
      </c>
      <c r="AE675" s="43">
        <f t="shared" si="279"/>
        <v>0</v>
      </c>
      <c r="AF675" s="43">
        <f t="shared" si="280"/>
        <v>0</v>
      </c>
    </row>
    <row r="676" spans="4:32" x14ac:dyDescent="0.25">
      <c r="D676" s="8"/>
      <c r="E676" s="8"/>
      <c r="F676" s="8"/>
      <c r="G676" s="8"/>
      <c r="N676" s="27">
        <f t="shared" si="281"/>
        <v>0</v>
      </c>
      <c r="R676" s="41">
        <f t="shared" si="282"/>
        <v>0</v>
      </c>
      <c r="U676" s="11">
        <f t="shared" si="283"/>
        <v>0</v>
      </c>
      <c r="V676" s="11">
        <f t="shared" si="284"/>
        <v>0</v>
      </c>
      <c r="W676" s="11">
        <f t="shared" si="285"/>
        <v>0</v>
      </c>
      <c r="X676" s="27">
        <f t="shared" si="286"/>
        <v>0</v>
      </c>
      <c r="AA676" s="29">
        <f t="shared" si="287"/>
        <v>0</v>
      </c>
      <c r="AB676" s="12" t="e">
        <f t="shared" si="277"/>
        <v>#DIV/0!</v>
      </c>
      <c r="AC676" s="42" t="e">
        <f t="shared" si="278"/>
        <v>#DIV/0!</v>
      </c>
      <c r="AE676" s="43">
        <f t="shared" si="279"/>
        <v>0</v>
      </c>
      <c r="AF676" s="43">
        <f t="shared" si="280"/>
        <v>0</v>
      </c>
    </row>
    <row r="677" spans="4:32" x14ac:dyDescent="0.25">
      <c r="D677" s="8"/>
      <c r="E677" s="8"/>
      <c r="F677" s="8"/>
      <c r="G677" s="8"/>
      <c r="N677" s="27">
        <f t="shared" si="281"/>
        <v>0</v>
      </c>
      <c r="R677" s="41">
        <f t="shared" si="282"/>
        <v>0</v>
      </c>
      <c r="U677" s="11">
        <f t="shared" si="283"/>
        <v>0</v>
      </c>
      <c r="V677" s="11">
        <f t="shared" si="284"/>
        <v>0</v>
      </c>
      <c r="W677" s="11">
        <f t="shared" si="285"/>
        <v>0</v>
      </c>
      <c r="X677" s="27">
        <f t="shared" si="286"/>
        <v>0</v>
      </c>
      <c r="AA677" s="29">
        <f t="shared" si="287"/>
        <v>0</v>
      </c>
      <c r="AB677" s="12" t="e">
        <f t="shared" si="277"/>
        <v>#DIV/0!</v>
      </c>
      <c r="AC677" s="42" t="e">
        <f t="shared" si="278"/>
        <v>#DIV/0!</v>
      </c>
      <c r="AE677" s="43">
        <f t="shared" si="279"/>
        <v>0</v>
      </c>
      <c r="AF677" s="43">
        <f t="shared" si="280"/>
        <v>0</v>
      </c>
    </row>
    <row r="678" spans="4:32" x14ac:dyDescent="0.25">
      <c r="D678" s="8"/>
      <c r="E678" s="8"/>
      <c r="F678" s="8"/>
      <c r="G678" s="8"/>
      <c r="N678" s="27">
        <f t="shared" si="281"/>
        <v>0</v>
      </c>
      <c r="R678" s="41">
        <f t="shared" si="282"/>
        <v>0</v>
      </c>
      <c r="U678" s="11">
        <f t="shared" si="283"/>
        <v>0</v>
      </c>
      <c r="V678" s="11">
        <f t="shared" si="284"/>
        <v>0</v>
      </c>
      <c r="W678" s="11">
        <f t="shared" si="285"/>
        <v>0</v>
      </c>
      <c r="X678" s="27">
        <f t="shared" si="286"/>
        <v>0</v>
      </c>
      <c r="AA678" s="29">
        <f t="shared" si="287"/>
        <v>0</v>
      </c>
      <c r="AB678" s="12" t="e">
        <f t="shared" si="277"/>
        <v>#DIV/0!</v>
      </c>
      <c r="AC678" s="42" t="e">
        <f t="shared" si="278"/>
        <v>#DIV/0!</v>
      </c>
      <c r="AE678" s="43">
        <f t="shared" si="279"/>
        <v>0</v>
      </c>
      <c r="AF678" s="43">
        <f t="shared" si="280"/>
        <v>0</v>
      </c>
    </row>
    <row r="679" spans="4:32" x14ac:dyDescent="0.25">
      <c r="D679" s="8"/>
      <c r="E679" s="8"/>
      <c r="F679" s="8"/>
      <c r="G679" s="8"/>
      <c r="N679" s="27">
        <f t="shared" si="281"/>
        <v>0</v>
      </c>
      <c r="R679" s="41">
        <f t="shared" si="282"/>
        <v>0</v>
      </c>
      <c r="U679" s="11">
        <f t="shared" si="283"/>
        <v>0</v>
      </c>
      <c r="V679" s="11">
        <f t="shared" si="284"/>
        <v>0</v>
      </c>
      <c r="W679" s="11">
        <f t="shared" si="285"/>
        <v>0</v>
      </c>
      <c r="X679" s="27">
        <f t="shared" si="286"/>
        <v>0</v>
      </c>
      <c r="AA679" s="29">
        <f t="shared" si="287"/>
        <v>0</v>
      </c>
      <c r="AB679" s="12" t="e">
        <f t="shared" si="277"/>
        <v>#DIV/0!</v>
      </c>
      <c r="AC679" s="42" t="e">
        <f t="shared" si="278"/>
        <v>#DIV/0!</v>
      </c>
      <c r="AE679" s="43">
        <f t="shared" si="279"/>
        <v>0</v>
      </c>
      <c r="AF679" s="43">
        <f t="shared" si="280"/>
        <v>0</v>
      </c>
    </row>
    <row r="680" spans="4:32" x14ac:dyDescent="0.25">
      <c r="D680" s="8"/>
      <c r="E680" s="8"/>
      <c r="F680" s="8"/>
      <c r="G680" s="8"/>
      <c r="N680" s="27">
        <f t="shared" si="281"/>
        <v>0</v>
      </c>
      <c r="R680" s="41">
        <f t="shared" si="282"/>
        <v>0</v>
      </c>
      <c r="U680" s="11">
        <f t="shared" si="283"/>
        <v>0</v>
      </c>
      <c r="V680" s="11">
        <f t="shared" si="284"/>
        <v>0</v>
      </c>
      <c r="W680" s="11">
        <f t="shared" si="285"/>
        <v>0</v>
      </c>
      <c r="X680" s="27">
        <f t="shared" si="286"/>
        <v>0</v>
      </c>
      <c r="AA680" s="29">
        <f t="shared" si="287"/>
        <v>0</v>
      </c>
      <c r="AB680" s="12" t="e">
        <f t="shared" si="277"/>
        <v>#DIV/0!</v>
      </c>
      <c r="AC680" s="42" t="e">
        <f t="shared" si="278"/>
        <v>#DIV/0!</v>
      </c>
      <c r="AE680" s="43">
        <f t="shared" si="279"/>
        <v>0</v>
      </c>
      <c r="AF680" s="43">
        <f t="shared" si="280"/>
        <v>0</v>
      </c>
    </row>
    <row r="681" spans="4:32" x14ac:dyDescent="0.25">
      <c r="D681" s="8"/>
      <c r="E681" s="8"/>
      <c r="F681" s="8"/>
      <c r="G681" s="8"/>
      <c r="N681" s="27">
        <f t="shared" si="281"/>
        <v>0</v>
      </c>
      <c r="R681" s="41">
        <f t="shared" si="282"/>
        <v>0</v>
      </c>
      <c r="U681" s="11">
        <f t="shared" si="283"/>
        <v>0</v>
      </c>
      <c r="V681" s="11">
        <f t="shared" si="284"/>
        <v>0</v>
      </c>
      <c r="W681" s="11">
        <f t="shared" si="285"/>
        <v>0</v>
      </c>
      <c r="X681" s="27">
        <f t="shared" si="286"/>
        <v>0</v>
      </c>
      <c r="AA681" s="29">
        <f t="shared" si="287"/>
        <v>0</v>
      </c>
      <c r="AB681" s="12" t="e">
        <f t="shared" si="277"/>
        <v>#DIV/0!</v>
      </c>
      <c r="AC681" s="42" t="e">
        <f t="shared" si="278"/>
        <v>#DIV/0!</v>
      </c>
      <c r="AE681" s="43">
        <f t="shared" si="279"/>
        <v>0</v>
      </c>
      <c r="AF681" s="43">
        <f t="shared" si="280"/>
        <v>0</v>
      </c>
    </row>
    <row r="682" spans="4:32" x14ac:dyDescent="0.25">
      <c r="D682" s="8"/>
      <c r="E682" s="8"/>
      <c r="F682" s="8"/>
      <c r="G682" s="8"/>
      <c r="N682" s="27">
        <f t="shared" si="281"/>
        <v>0</v>
      </c>
      <c r="R682" s="41">
        <f t="shared" si="282"/>
        <v>0</v>
      </c>
      <c r="U682" s="11">
        <f t="shared" si="283"/>
        <v>0</v>
      </c>
      <c r="V682" s="11">
        <f t="shared" si="284"/>
        <v>0</v>
      </c>
      <c r="W682" s="11">
        <f t="shared" si="285"/>
        <v>0</v>
      </c>
      <c r="X682" s="27">
        <f t="shared" si="286"/>
        <v>0</v>
      </c>
      <c r="AA682" s="29">
        <f t="shared" si="287"/>
        <v>0</v>
      </c>
      <c r="AB682" s="12" t="e">
        <f t="shared" si="277"/>
        <v>#DIV/0!</v>
      </c>
      <c r="AC682" s="42" t="e">
        <f t="shared" si="278"/>
        <v>#DIV/0!</v>
      </c>
      <c r="AE682" s="43">
        <f t="shared" si="279"/>
        <v>0</v>
      </c>
      <c r="AF682" s="43">
        <f t="shared" si="280"/>
        <v>0</v>
      </c>
    </row>
    <row r="683" spans="4:32" x14ac:dyDescent="0.25">
      <c r="D683" s="8"/>
      <c r="E683" s="8"/>
      <c r="F683" s="8"/>
      <c r="G683" s="8"/>
      <c r="N683" s="27">
        <f t="shared" si="281"/>
        <v>0</v>
      </c>
      <c r="R683" s="41">
        <f t="shared" si="282"/>
        <v>0</v>
      </c>
      <c r="U683" s="11">
        <f t="shared" si="283"/>
        <v>0</v>
      </c>
      <c r="V683" s="11">
        <f t="shared" si="284"/>
        <v>0</v>
      </c>
      <c r="W683" s="11">
        <f t="shared" si="285"/>
        <v>0</v>
      </c>
      <c r="X683" s="27">
        <f t="shared" si="286"/>
        <v>0</v>
      </c>
      <c r="AA683" s="29">
        <f t="shared" si="287"/>
        <v>0</v>
      </c>
      <c r="AB683" s="12" t="e">
        <f t="shared" si="277"/>
        <v>#DIV/0!</v>
      </c>
      <c r="AC683" s="42" t="e">
        <f t="shared" si="278"/>
        <v>#DIV/0!</v>
      </c>
      <c r="AE683" s="43">
        <f t="shared" si="279"/>
        <v>0</v>
      </c>
      <c r="AF683" s="43">
        <f t="shared" si="280"/>
        <v>0</v>
      </c>
    </row>
    <row r="684" spans="4:32" x14ac:dyDescent="0.25">
      <c r="D684" s="8"/>
      <c r="E684" s="8"/>
      <c r="F684" s="8"/>
      <c r="G684" s="8"/>
      <c r="N684" s="27">
        <f t="shared" si="281"/>
        <v>0</v>
      </c>
      <c r="R684" s="41">
        <f t="shared" si="282"/>
        <v>0</v>
      </c>
      <c r="U684" s="11">
        <f t="shared" si="283"/>
        <v>0</v>
      </c>
      <c r="V684" s="11">
        <f t="shared" si="284"/>
        <v>0</v>
      </c>
      <c r="W684" s="11">
        <f t="shared" si="285"/>
        <v>0</v>
      </c>
      <c r="X684" s="27">
        <f t="shared" si="286"/>
        <v>0</v>
      </c>
      <c r="AA684" s="29">
        <f t="shared" si="287"/>
        <v>0</v>
      </c>
      <c r="AB684" s="12" t="e">
        <f t="shared" si="277"/>
        <v>#DIV/0!</v>
      </c>
      <c r="AC684" s="42" t="e">
        <f t="shared" si="278"/>
        <v>#DIV/0!</v>
      </c>
      <c r="AE684" s="43">
        <f t="shared" si="279"/>
        <v>0</v>
      </c>
      <c r="AF684" s="43">
        <f t="shared" si="280"/>
        <v>0</v>
      </c>
    </row>
    <row r="685" spans="4:32" x14ac:dyDescent="0.25">
      <c r="D685" s="8"/>
      <c r="E685" s="8"/>
      <c r="F685" s="8"/>
      <c r="G685" s="8"/>
      <c r="N685" s="27">
        <f t="shared" si="281"/>
        <v>0</v>
      </c>
      <c r="R685" s="41">
        <f t="shared" si="282"/>
        <v>0</v>
      </c>
      <c r="U685" s="11">
        <f t="shared" si="283"/>
        <v>0</v>
      </c>
      <c r="V685" s="11">
        <f t="shared" si="284"/>
        <v>0</v>
      </c>
      <c r="W685" s="11">
        <f t="shared" si="285"/>
        <v>0</v>
      </c>
      <c r="X685" s="27">
        <f t="shared" si="286"/>
        <v>0</v>
      </c>
      <c r="AA685" s="29">
        <f t="shared" si="287"/>
        <v>0</v>
      </c>
      <c r="AB685" s="12" t="e">
        <f t="shared" si="277"/>
        <v>#DIV/0!</v>
      </c>
      <c r="AC685" s="42" t="e">
        <f t="shared" si="278"/>
        <v>#DIV/0!</v>
      </c>
      <c r="AE685" s="43">
        <f t="shared" si="279"/>
        <v>0</v>
      </c>
      <c r="AF685" s="43">
        <f t="shared" si="280"/>
        <v>0</v>
      </c>
    </row>
    <row r="686" spans="4:32" x14ac:dyDescent="0.25">
      <c r="D686" s="8"/>
      <c r="E686" s="8"/>
      <c r="F686" s="8"/>
      <c r="G686" s="8"/>
      <c r="N686" s="27">
        <f t="shared" si="281"/>
        <v>0</v>
      </c>
      <c r="R686" s="41">
        <f t="shared" si="282"/>
        <v>0</v>
      </c>
      <c r="U686" s="11">
        <f t="shared" si="283"/>
        <v>0</v>
      </c>
      <c r="V686" s="11">
        <f t="shared" si="284"/>
        <v>0</v>
      </c>
      <c r="W686" s="11">
        <f t="shared" si="285"/>
        <v>0</v>
      </c>
      <c r="X686" s="27">
        <f t="shared" si="286"/>
        <v>0</v>
      </c>
      <c r="AA686" s="29">
        <f t="shared" si="287"/>
        <v>0</v>
      </c>
      <c r="AB686" s="12" t="e">
        <f t="shared" si="277"/>
        <v>#DIV/0!</v>
      </c>
      <c r="AC686" s="42" t="e">
        <f t="shared" si="278"/>
        <v>#DIV/0!</v>
      </c>
      <c r="AE686" s="43">
        <f t="shared" si="279"/>
        <v>0</v>
      </c>
      <c r="AF686" s="43">
        <f t="shared" si="280"/>
        <v>0</v>
      </c>
    </row>
    <row r="687" spans="4:32" x14ac:dyDescent="0.25">
      <c r="D687" s="8"/>
      <c r="E687" s="8"/>
      <c r="F687" s="8"/>
      <c r="G687" s="8"/>
      <c r="N687" s="27">
        <f t="shared" si="281"/>
        <v>0</v>
      </c>
      <c r="R687" s="41">
        <f t="shared" si="282"/>
        <v>0</v>
      </c>
      <c r="U687" s="11">
        <f t="shared" si="283"/>
        <v>0</v>
      </c>
      <c r="V687" s="11">
        <f t="shared" si="284"/>
        <v>0</v>
      </c>
      <c r="W687" s="11">
        <f t="shared" si="285"/>
        <v>0</v>
      </c>
      <c r="X687" s="27">
        <f t="shared" si="286"/>
        <v>0</v>
      </c>
      <c r="AA687" s="29">
        <f t="shared" si="287"/>
        <v>0</v>
      </c>
      <c r="AB687" s="12" t="e">
        <f t="shared" si="277"/>
        <v>#DIV/0!</v>
      </c>
      <c r="AC687" s="42" t="e">
        <f t="shared" si="278"/>
        <v>#DIV/0!</v>
      </c>
      <c r="AE687" s="43">
        <f t="shared" si="279"/>
        <v>0</v>
      </c>
      <c r="AF687" s="43">
        <f t="shared" si="280"/>
        <v>0</v>
      </c>
    </row>
    <row r="688" spans="4:32" x14ac:dyDescent="0.25">
      <c r="D688" s="8"/>
      <c r="E688" s="8"/>
      <c r="F688" s="8"/>
      <c r="G688" s="8"/>
      <c r="N688" s="27">
        <f t="shared" si="281"/>
        <v>0</v>
      </c>
      <c r="R688" s="41">
        <f t="shared" si="282"/>
        <v>0</v>
      </c>
      <c r="U688" s="11">
        <f t="shared" si="283"/>
        <v>0</v>
      </c>
      <c r="V688" s="11">
        <f t="shared" si="284"/>
        <v>0</v>
      </c>
      <c r="W688" s="11">
        <f t="shared" si="285"/>
        <v>0</v>
      </c>
      <c r="X688" s="27">
        <f t="shared" si="286"/>
        <v>0</v>
      </c>
      <c r="AA688" s="29">
        <f t="shared" si="287"/>
        <v>0</v>
      </c>
      <c r="AB688" s="12" t="e">
        <f t="shared" si="277"/>
        <v>#DIV/0!</v>
      </c>
      <c r="AC688" s="42" t="e">
        <f t="shared" si="278"/>
        <v>#DIV/0!</v>
      </c>
      <c r="AE688" s="43">
        <f t="shared" si="279"/>
        <v>0</v>
      </c>
      <c r="AF688" s="43">
        <f t="shared" si="280"/>
        <v>0</v>
      </c>
    </row>
    <row r="689" spans="4:32" x14ac:dyDescent="0.25">
      <c r="D689" s="8"/>
      <c r="E689" s="8"/>
      <c r="F689" s="8"/>
      <c r="G689" s="8"/>
      <c r="N689" s="27">
        <f t="shared" si="281"/>
        <v>0</v>
      </c>
      <c r="R689" s="41">
        <f t="shared" si="282"/>
        <v>0</v>
      </c>
      <c r="U689" s="11">
        <f t="shared" si="283"/>
        <v>0</v>
      </c>
      <c r="V689" s="11">
        <f t="shared" si="284"/>
        <v>0</v>
      </c>
      <c r="W689" s="11">
        <f t="shared" si="285"/>
        <v>0</v>
      </c>
      <c r="X689" s="27">
        <f t="shared" si="286"/>
        <v>0</v>
      </c>
      <c r="AA689" s="29">
        <f t="shared" si="287"/>
        <v>0</v>
      </c>
      <c r="AB689" s="12" t="e">
        <f t="shared" si="277"/>
        <v>#DIV/0!</v>
      </c>
      <c r="AC689" s="42" t="e">
        <f t="shared" si="278"/>
        <v>#DIV/0!</v>
      </c>
      <c r="AE689" s="43">
        <f t="shared" si="279"/>
        <v>0</v>
      </c>
      <c r="AF689" s="43">
        <f t="shared" si="280"/>
        <v>0</v>
      </c>
    </row>
    <row r="690" spans="4:32" x14ac:dyDescent="0.25">
      <c r="D690" s="8"/>
      <c r="E690" s="8"/>
      <c r="F690" s="8"/>
      <c r="G690" s="8"/>
      <c r="N690" s="27">
        <f t="shared" si="281"/>
        <v>0</v>
      </c>
      <c r="R690" s="41">
        <f t="shared" si="282"/>
        <v>0</v>
      </c>
      <c r="U690" s="11">
        <f t="shared" si="283"/>
        <v>0</v>
      </c>
      <c r="V690" s="11">
        <f t="shared" si="284"/>
        <v>0</v>
      </c>
      <c r="W690" s="11">
        <f t="shared" si="285"/>
        <v>0</v>
      </c>
      <c r="X690" s="27">
        <f t="shared" si="286"/>
        <v>0</v>
      </c>
      <c r="AA690" s="29">
        <f t="shared" si="287"/>
        <v>0</v>
      </c>
      <c r="AB690" s="12" t="e">
        <f t="shared" si="277"/>
        <v>#DIV/0!</v>
      </c>
      <c r="AC690" s="42" t="e">
        <f t="shared" si="278"/>
        <v>#DIV/0!</v>
      </c>
      <c r="AE690" s="43">
        <f t="shared" si="279"/>
        <v>0</v>
      </c>
      <c r="AF690" s="43">
        <f t="shared" si="280"/>
        <v>0</v>
      </c>
    </row>
    <row r="691" spans="4:32" x14ac:dyDescent="0.25">
      <c r="D691" s="8"/>
      <c r="E691" s="8"/>
      <c r="F691" s="8"/>
      <c r="G691" s="8"/>
      <c r="N691" s="27">
        <f t="shared" si="281"/>
        <v>0</v>
      </c>
      <c r="R691" s="41">
        <f t="shared" si="282"/>
        <v>0</v>
      </c>
      <c r="U691" s="11">
        <f t="shared" si="283"/>
        <v>0</v>
      </c>
      <c r="V691" s="11">
        <f t="shared" si="284"/>
        <v>0</v>
      </c>
      <c r="W691" s="11">
        <f t="shared" si="285"/>
        <v>0</v>
      </c>
      <c r="X691" s="27">
        <f t="shared" si="286"/>
        <v>0</v>
      </c>
      <c r="AA691" s="29">
        <f t="shared" si="287"/>
        <v>0</v>
      </c>
      <c r="AB691" s="12" t="e">
        <f t="shared" si="277"/>
        <v>#DIV/0!</v>
      </c>
      <c r="AC691" s="42" t="e">
        <f t="shared" si="278"/>
        <v>#DIV/0!</v>
      </c>
      <c r="AE691" s="43">
        <f t="shared" si="279"/>
        <v>0</v>
      </c>
      <c r="AF691" s="43">
        <f t="shared" si="280"/>
        <v>0</v>
      </c>
    </row>
    <row r="692" spans="4:32" x14ac:dyDescent="0.25">
      <c r="D692" s="8"/>
      <c r="E692" s="8"/>
      <c r="F692" s="8"/>
      <c r="G692" s="8"/>
      <c r="N692" s="27">
        <f t="shared" si="281"/>
        <v>0</v>
      </c>
      <c r="R692" s="41">
        <f t="shared" si="282"/>
        <v>0</v>
      </c>
      <c r="U692" s="11">
        <f t="shared" si="283"/>
        <v>0</v>
      </c>
      <c r="V692" s="11">
        <f t="shared" si="284"/>
        <v>0</v>
      </c>
      <c r="W692" s="11">
        <f t="shared" si="285"/>
        <v>0</v>
      </c>
      <c r="X692" s="27">
        <f t="shared" si="286"/>
        <v>0</v>
      </c>
      <c r="AA692" s="29">
        <f t="shared" si="287"/>
        <v>0</v>
      </c>
      <c r="AB692" s="12" t="e">
        <f t="shared" si="277"/>
        <v>#DIV/0!</v>
      </c>
      <c r="AC692" s="42" t="e">
        <f t="shared" si="278"/>
        <v>#DIV/0!</v>
      </c>
      <c r="AE692" s="43">
        <f t="shared" si="279"/>
        <v>0</v>
      </c>
      <c r="AF692" s="43">
        <f t="shared" si="280"/>
        <v>0</v>
      </c>
    </row>
    <row r="693" spans="4:32" x14ac:dyDescent="0.25">
      <c r="D693" s="8"/>
      <c r="E693" s="8"/>
      <c r="F693" s="8"/>
      <c r="G693" s="8"/>
      <c r="N693" s="27">
        <f t="shared" si="281"/>
        <v>0</v>
      </c>
      <c r="R693" s="41">
        <f t="shared" si="282"/>
        <v>0</v>
      </c>
      <c r="U693" s="11">
        <f t="shared" si="283"/>
        <v>0</v>
      </c>
      <c r="V693" s="11">
        <f t="shared" si="284"/>
        <v>0</v>
      </c>
      <c r="W693" s="11">
        <f t="shared" si="285"/>
        <v>0</v>
      </c>
      <c r="X693" s="27">
        <f t="shared" si="286"/>
        <v>0</v>
      </c>
      <c r="AA693" s="29">
        <f t="shared" si="287"/>
        <v>0</v>
      </c>
      <c r="AB693" s="12" t="e">
        <f t="shared" si="277"/>
        <v>#DIV/0!</v>
      </c>
      <c r="AC693" s="42" t="e">
        <f t="shared" si="278"/>
        <v>#DIV/0!</v>
      </c>
      <c r="AE693" s="43">
        <f t="shared" si="279"/>
        <v>0</v>
      </c>
      <c r="AF693" s="43">
        <f t="shared" si="280"/>
        <v>0</v>
      </c>
    </row>
    <row r="694" spans="4:32" x14ac:dyDescent="0.25">
      <c r="D694" s="8"/>
      <c r="E694" s="8"/>
      <c r="F694" s="8"/>
      <c r="G694" s="8"/>
      <c r="N694" s="27">
        <f t="shared" si="281"/>
        <v>0</v>
      </c>
      <c r="R694" s="41">
        <f t="shared" si="282"/>
        <v>0</v>
      </c>
      <c r="U694" s="11">
        <f t="shared" si="283"/>
        <v>0</v>
      </c>
      <c r="V694" s="11">
        <f t="shared" si="284"/>
        <v>0</v>
      </c>
      <c r="W694" s="11">
        <f t="shared" si="285"/>
        <v>0</v>
      </c>
      <c r="X694" s="27">
        <f t="shared" si="286"/>
        <v>0</v>
      </c>
      <c r="AA694" s="29">
        <f t="shared" si="287"/>
        <v>0</v>
      </c>
      <c r="AB694" s="12" t="e">
        <f t="shared" si="277"/>
        <v>#DIV/0!</v>
      </c>
      <c r="AC694" s="42" t="e">
        <f t="shared" si="278"/>
        <v>#DIV/0!</v>
      </c>
      <c r="AE694" s="43">
        <f t="shared" si="279"/>
        <v>0</v>
      </c>
      <c r="AF694" s="43">
        <f t="shared" si="280"/>
        <v>0</v>
      </c>
    </row>
    <row r="695" spans="4:32" x14ac:dyDescent="0.25">
      <c r="D695" s="8"/>
      <c r="E695" s="8"/>
      <c r="F695" s="8"/>
      <c r="G695" s="8"/>
      <c r="N695" s="27">
        <f t="shared" si="281"/>
        <v>0</v>
      </c>
      <c r="R695" s="41">
        <f t="shared" si="282"/>
        <v>0</v>
      </c>
      <c r="U695" s="11">
        <f t="shared" si="283"/>
        <v>0</v>
      </c>
      <c r="V695" s="11">
        <f t="shared" si="284"/>
        <v>0</v>
      </c>
      <c r="W695" s="11">
        <f t="shared" si="285"/>
        <v>0</v>
      </c>
      <c r="X695" s="27">
        <f t="shared" si="286"/>
        <v>0</v>
      </c>
      <c r="AA695" s="29">
        <f t="shared" si="287"/>
        <v>0</v>
      </c>
      <c r="AB695" s="12" t="e">
        <f t="shared" si="277"/>
        <v>#DIV/0!</v>
      </c>
      <c r="AC695" s="42" t="e">
        <f t="shared" si="278"/>
        <v>#DIV/0!</v>
      </c>
      <c r="AE695" s="43">
        <f t="shared" si="279"/>
        <v>0</v>
      </c>
      <c r="AF695" s="43">
        <f t="shared" si="280"/>
        <v>0</v>
      </c>
    </row>
    <row r="696" spans="4:32" x14ac:dyDescent="0.25">
      <c r="D696" s="8"/>
      <c r="E696" s="8"/>
      <c r="F696" s="8"/>
      <c r="G696" s="8"/>
      <c r="N696" s="27">
        <f t="shared" si="281"/>
        <v>0</v>
      </c>
      <c r="R696" s="41">
        <f t="shared" si="282"/>
        <v>0</v>
      </c>
      <c r="U696" s="11">
        <f t="shared" si="283"/>
        <v>0</v>
      </c>
      <c r="V696" s="11">
        <f t="shared" si="284"/>
        <v>0</v>
      </c>
      <c r="W696" s="11">
        <f t="shared" si="285"/>
        <v>0</v>
      </c>
      <c r="X696" s="27">
        <f t="shared" si="286"/>
        <v>0</v>
      </c>
      <c r="AA696" s="29">
        <f t="shared" si="287"/>
        <v>0</v>
      </c>
      <c r="AB696" s="12" t="e">
        <f t="shared" si="277"/>
        <v>#DIV/0!</v>
      </c>
      <c r="AC696" s="42" t="e">
        <f t="shared" si="278"/>
        <v>#DIV/0!</v>
      </c>
      <c r="AE696" s="43">
        <f t="shared" si="279"/>
        <v>0</v>
      </c>
      <c r="AF696" s="43">
        <f t="shared" si="280"/>
        <v>0</v>
      </c>
    </row>
    <row r="697" spans="4:32" x14ac:dyDescent="0.25">
      <c r="D697" s="8"/>
      <c r="E697" s="8"/>
      <c r="F697" s="8"/>
      <c r="G697" s="8"/>
      <c r="N697" s="27">
        <f t="shared" si="281"/>
        <v>0</v>
      </c>
      <c r="R697" s="41">
        <f t="shared" si="282"/>
        <v>0</v>
      </c>
      <c r="U697" s="11">
        <f t="shared" si="283"/>
        <v>0</v>
      </c>
      <c r="V697" s="11">
        <f t="shared" si="284"/>
        <v>0</v>
      </c>
      <c r="W697" s="11">
        <f t="shared" si="285"/>
        <v>0</v>
      </c>
      <c r="X697" s="27">
        <f t="shared" si="286"/>
        <v>0</v>
      </c>
      <c r="AA697" s="29">
        <f t="shared" si="287"/>
        <v>0</v>
      </c>
      <c r="AB697" s="12" t="e">
        <f t="shared" si="277"/>
        <v>#DIV/0!</v>
      </c>
      <c r="AC697" s="42" t="e">
        <f t="shared" si="278"/>
        <v>#DIV/0!</v>
      </c>
      <c r="AE697" s="43">
        <f t="shared" si="279"/>
        <v>0</v>
      </c>
      <c r="AF697" s="43">
        <f t="shared" si="280"/>
        <v>0</v>
      </c>
    </row>
    <row r="698" spans="4:32" x14ac:dyDescent="0.25">
      <c r="D698" s="8"/>
      <c r="E698" s="8"/>
      <c r="F698" s="8"/>
      <c r="G698" s="8"/>
      <c r="N698" s="27">
        <f t="shared" si="281"/>
        <v>0</v>
      </c>
      <c r="R698" s="41">
        <f t="shared" si="282"/>
        <v>0</v>
      </c>
      <c r="U698" s="11">
        <f t="shared" si="283"/>
        <v>0</v>
      </c>
      <c r="V698" s="11">
        <f t="shared" si="284"/>
        <v>0</v>
      </c>
      <c r="W698" s="11">
        <f t="shared" si="285"/>
        <v>0</v>
      </c>
      <c r="X698" s="27">
        <f t="shared" si="286"/>
        <v>0</v>
      </c>
      <c r="AA698" s="29">
        <f t="shared" si="287"/>
        <v>0</v>
      </c>
      <c r="AB698" s="12" t="e">
        <f t="shared" si="277"/>
        <v>#DIV/0!</v>
      </c>
      <c r="AC698" s="42" t="e">
        <f t="shared" si="278"/>
        <v>#DIV/0!</v>
      </c>
      <c r="AE698" s="43">
        <f t="shared" si="279"/>
        <v>0</v>
      </c>
      <c r="AF698" s="43">
        <f t="shared" si="280"/>
        <v>0</v>
      </c>
    </row>
    <row r="699" spans="4:32" x14ac:dyDescent="0.25">
      <c r="D699" s="8"/>
      <c r="E699" s="8"/>
      <c r="F699" s="8"/>
      <c r="G699" s="8"/>
      <c r="N699" s="27">
        <f t="shared" si="281"/>
        <v>0</v>
      </c>
      <c r="R699" s="41">
        <f t="shared" si="282"/>
        <v>0</v>
      </c>
      <c r="U699" s="11">
        <f t="shared" si="283"/>
        <v>0</v>
      </c>
      <c r="V699" s="11">
        <f t="shared" si="284"/>
        <v>0</v>
      </c>
      <c r="W699" s="11">
        <f t="shared" si="285"/>
        <v>0</v>
      </c>
      <c r="X699" s="27">
        <f t="shared" si="286"/>
        <v>0</v>
      </c>
      <c r="AA699" s="29">
        <f t="shared" si="287"/>
        <v>0</v>
      </c>
      <c r="AB699" s="12" t="e">
        <f t="shared" si="277"/>
        <v>#DIV/0!</v>
      </c>
      <c r="AC699" s="42" t="e">
        <f t="shared" si="278"/>
        <v>#DIV/0!</v>
      </c>
      <c r="AE699" s="43">
        <f t="shared" si="279"/>
        <v>0</v>
      </c>
      <c r="AF699" s="43">
        <f t="shared" si="280"/>
        <v>0</v>
      </c>
    </row>
    <row r="700" spans="4:32" x14ac:dyDescent="0.25">
      <c r="D700" s="8"/>
      <c r="E700" s="8"/>
      <c r="F700" s="8"/>
      <c r="G700" s="8"/>
      <c r="N700" s="27">
        <f t="shared" si="281"/>
        <v>0</v>
      </c>
      <c r="R700" s="41">
        <f t="shared" si="282"/>
        <v>0</v>
      </c>
      <c r="U700" s="11">
        <f t="shared" si="283"/>
        <v>0</v>
      </c>
      <c r="V700" s="11">
        <f t="shared" si="284"/>
        <v>0</v>
      </c>
      <c r="W700" s="11">
        <f t="shared" si="285"/>
        <v>0</v>
      </c>
      <c r="X700" s="27">
        <f t="shared" si="286"/>
        <v>0</v>
      </c>
      <c r="AA700" s="29">
        <f t="shared" si="287"/>
        <v>0</v>
      </c>
      <c r="AB700" s="12" t="e">
        <f t="shared" si="277"/>
        <v>#DIV/0!</v>
      </c>
      <c r="AC700" s="42" t="e">
        <f t="shared" si="278"/>
        <v>#DIV/0!</v>
      </c>
      <c r="AE700" s="43">
        <f t="shared" si="279"/>
        <v>0</v>
      </c>
      <c r="AF700" s="43">
        <f t="shared" si="280"/>
        <v>0</v>
      </c>
    </row>
    <row r="701" spans="4:32" x14ac:dyDescent="0.25">
      <c r="D701" s="8"/>
      <c r="E701" s="8"/>
      <c r="F701" s="8"/>
      <c r="G701" s="8"/>
      <c r="N701" s="27">
        <f t="shared" si="281"/>
        <v>0</v>
      </c>
      <c r="R701" s="41">
        <f t="shared" si="282"/>
        <v>0</v>
      </c>
      <c r="U701" s="11">
        <f t="shared" si="283"/>
        <v>0</v>
      </c>
      <c r="V701" s="11">
        <f t="shared" si="284"/>
        <v>0</v>
      </c>
      <c r="W701" s="11">
        <f t="shared" si="285"/>
        <v>0</v>
      </c>
      <c r="X701" s="27">
        <f t="shared" si="286"/>
        <v>0</v>
      </c>
      <c r="AA701" s="29">
        <f t="shared" si="287"/>
        <v>0</v>
      </c>
      <c r="AB701" s="12" t="e">
        <f t="shared" si="277"/>
        <v>#DIV/0!</v>
      </c>
      <c r="AC701" s="42" t="e">
        <f t="shared" si="278"/>
        <v>#DIV/0!</v>
      </c>
      <c r="AE701" s="43">
        <f t="shared" si="279"/>
        <v>0</v>
      </c>
      <c r="AF701" s="43">
        <f t="shared" si="280"/>
        <v>0</v>
      </c>
    </row>
  </sheetData>
  <hyperlinks>
    <hyperlink ref="F241" r:id="rId1" xr:uid="{FAA4BA82-B244-4B88-AF66-8B6565C05A3D}"/>
    <hyperlink ref="F285" r:id="rId2" xr:uid="{534B81EA-03DC-4B4F-AC10-995DD2C56F58}"/>
    <hyperlink ref="E254" r:id="rId3" xr:uid="{5EE58B65-90D4-4B2D-BFC1-835B42F8A49C}"/>
    <hyperlink ref="F242" r:id="rId4" xr:uid="{42F1D05D-049D-4BDB-A4E6-51C02D3AA2CB}"/>
  </hyperlinks>
  <pageMargins left="0.7" right="0.7" top="0.75" bottom="0.75" header="0.3" footer="0.3"/>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1 b 7 c 2 2 f - a d f 5 - 4 4 8 5 - b c c 3 - e b b 0 f b 1 3 2 3 8 e "   x m l n s = " h t t p : / / s c h e m a s . m i c r o s o f t . c o m / D a t a M a s h u p " > A A A A A G I J A A B Q S w M E F A A C A A g A 4 V r P 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4 V r 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F a z 1 Z q c Q 2 I X A Y A A F c e A A A T A B w A R m 9 y b X V s Y X M v U 2 V j d G l v b j E u b S C i G A A o o B Q A A A A A A A A A A A A A A A A A A A A A A A A A A A D V W F F v 2 z Y Q f g + Q / 0 C o L w 4 m O J Z s p w 3 a D k j T D A u w t V m S L Q + G H 2 i L t o V I o k d R b T I j / 3 1 H U r J J i l Q c F M P a o E D l u y N 5 9 / G 7 4 5 E l m f O U F u h G / R + 9 P T w 4 P C h X m J E E 3 e J Z R m L 0 H m W E H x 4 g + L u h F Z s T k F w 8 z E n W P 6 8 Y I w W / o + x + R u l 9 7 2 g z + Y R z 8 j 5 Q I 4 P p 0 + S c F h x M p q G a 4 F V w v s L F U k z + u C Y B z C R N + 7 c M F + W C s v y c Z l V e C G X Z U 6 u F m 0 2 g p F E Q I g 4 a x M k D f w p R I 4 8 9 8 q F H P m r k u H j U x G O 3 + M Q t f u 0 W v 3 G L T z 2 u R A O 3 f R R 5 5 L F H P v T I P b F G n m A j T 7 S R J 9 z I E 2 9 0 6 p b H n n h j T 7 y x J 9 7 Y E 2 / s i T f 2 x B t 7 4 o 0 9 8 c a e e G N P v E N P v E N P v E M j 3 q e j b d p c k 5 x + E W l D 1 + i a f i 1 3 q X N z n 6 5 7 V l 6 F w 9 3 I K 0 Z z y k H z K 8 E J Y d r I W l P L e 4 5 F Q j S p j c 6 y 7 G a O M 8 z K 9 5 x V Z N r 2 T A W g T a 8 U t b j n c C T c B O g r m Z U p J y j Q Y v 0 l z T g R B c g K l G R Q p I S s 1 1 4 1 R A T P V 6 g 3 e R U g X N 6 n x R K t W T o n w R S 9 + x k V V Z Y B o g l y q 4 P o 9 e l 4 M B i E C F a t 5 j A t p y j q n 4 y D r k G U p c u 0 w F n 2 C L a j 0 7 E 1 e t g 5 W D c N B 2 8 G I S y P F o A Q i m L h y q B z d E m z B K E o O p W W R 9 7 N i P y 7 Y Y I s t o I u F o S p Z R D g G a A E w 8 Z k a Q l 7 J n / P G L 0 H C / m N 1 2 s u D Y 5 5 m h M h y q H S r w C L O c 1 z w u Y o L e B L a n B R V D h r F C l 8 a s p m G C N l m s B J I d S t o a B M b B V a Y y a B K d e U C w I E l K / A P W W B 6 n l b c j W j v v K S 0 b J s r 2 m L k Z o G k Y c 1 K U o i V 0 Q F + Y r m e I 0 Y I C G X 0 j D M K e N L v N y 5 Y q Q z Z Y m E 3 5 E 2 U r X b q d a e w m b B + Y x R v R N J A v C U 9 Q + d K 0 K A P n 2 + v b i R n 7 9 R j s r 0 H y W f V W m W S P T + R g s u R f N c b U 5 V p A p P D f a d b E Y S R m m u 1 r u l H J R n C r D L H V Q c P 5 D a I y 5 N D N A a 4 M H q G B R q 8 R p E R B m a Z X R + X 4 r U 4 A y n R Q 0 0 3 4 6 r 9 8 R R H W u I Y j / t 2 8 A L 6 n f P b q R K t F 9 B i n c V y Q G S V Z R 8 F g N / Z g / 3 z G z J l n 1 Z o M V 8 l i R y s S J J R V 8 I f q k F d s u C h R K 1 g x e H c 6 A n d E M f i U i 6 k G X N J t c U Z p a Q Q J o V K E Y k K 4 n b s C O N o o 4 8 8 o b 0 k n z a K 0 l c o f 8 v m e N P k d E L U k R x y I 7 T l y D x f g k y M o 7 s O u x t X j i I f 8 E Y Z a 3 2 Q k x + l / K V 0 t r s j w O b 0 Z d F Q h 4 M E k t J i 8 n 1 a g C w G h H C M S 3 + X R b 8 Z N Q X T V Y H C + N n W V h P u t n O / g 0 M / D 7 Z V s B F 0 H m 6 C U U H 2 a B w b j R Y o G l c E 8 Y f 0 e X H Q P b J O 5 w + U E a r 5 U q J D d D O 1 H e j s R C 8 k h 9 K 1 w L z H A R Z H / 2 p K C 5 s n P B e l w k 3 z U z A P 9 Q / A l c P X 0 c 6 7 k p B E z 4 g y m 5 G L 8 p R F 8 z W 0 g J k b f t v x V c d S J s J i j 4 X j U S Z O d j x e y 2 y L J 8 5 2 8 9 B f S 3 6 J x 0 r / T o T P f N O 4 A B C P h o 0 8 4 b o C v p O 2 E J o x m T q S r d a z u r J L S 2 s s N t 6 C Z p n m J 1 s l p F B o J b W Y G F L e 1 U z W R M b p F h n W F w t / s J Z R X R K S L m U 9 m y A Q 1 F 0 w 0 F Y G z H D O r Q c a r c J V c l p 7 m s N D H e a / B N b I q d r j o G J F E + P e x N 9 r e l P E x 2 p 6 Z G b I f G z D D E c F e x o e e F D 0 6 p P w 4 7 a b r o U b o z q p V U s r U R t 6 5 F d e + w i 4 w L O V 9 c b Y r Y Z 7 G K 9 l o C 7 u G / g 8 t K + g Y P Q V b O H d r 5 9 F v r + R 1 J C 1 o n + s h P R U Q e i u h t t P D U Q N W i / S z x B l s J Y a L y h t x B 8 v 4 N I v a x 1 n o w j i f I u 5 l v y w P s K E f 1 x 0 d e X D T 1 9 m d u z b X N W r 7 f r z O S V p T e p A V f v E X O c z 1 i K 0 Y q k y x W A q 6 4 1 h s k i o w y w E 5 d 2 l 3 p F 8 n X J C U 5 c r x m q G W s 9 Z n T 3 f u I S 8 i M z x j q y T 7 q 6 B R O m 0 H G 4 a R N f g k B m 1 c f 0 S 1 r C T W i v O 5 1 4 K A 2 2 I 5 q i b Y Y 3 R c c o i m s y F l U + I 8 z b r M T + Z q X t o C C + t r Y j v K 4 C M + 5 8 X L G 8 + r G r j H Y A D f f o m l p A C a C 7 G y N v p x H t 1 W p A V g Z / V I S I p n b 7 Y X c d o r K J l r d p 8 D 0 V b e S 9 a Z p + b W u Z U X H U 4 k i v N 8 b s Y 8 / s l g t m + 4 L e o X g g / z r 4 e N L B R 8 s F D Y X v t W m w L 2 n e j B + + 4 B Z 4 I p n o 8 d Q U P H n a 0 c h X 1 i y n t h E 3 k K n 9 7 O x C / X v 7 + v k H q N q 7 b 9 9 a 0 2 3 H T v 9 3 e 3 x 4 k B Y d G L z 9 F 1 B L A Q I t A B Q A A g A I A O F a z 1 Y 4 s h n d p A A A A P Y A A A A S A A A A A A A A A A A A A A A A A A A A A A B D b 2 5 m a W c v U G F j a 2 F n Z S 5 4 b W x Q S w E C L Q A U A A I A C A D h W s 9 W D 8 r p q 6 Q A A A D p A A A A E w A A A A A A A A A A A A A A A A D w A A A A W 0 N v b n R l b n R f V H l w Z X N d L n h t b F B L A Q I t A B Q A A g A I A O F a z 1 Z q c Q 2 I X A Y A A F c e A A A T A A A A A A A A A A A A A A A A A O E B A A B G b 3 J t d W x h c y 9 T Z W N 0 a W 9 u M S 5 t U E s F B g A A A A A D A A M A w g A A A I o 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4 m A A A A A A A A L C 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R W 5 h Y m x l Z C I g V m F s d W U 9 I m w x I i A v P j x F b n R y e S B U e X B l P S J G a W x s Q 2 9 s d W 1 u V H l w Z X M i I F Z h b H V l P S J z Q m d Z R E J R T U F B d 0 1 E Q X d N R U F 3 P T 0 i I C 8 + P E V u d H J 5 I F R 5 c G U 9 I k Z p b G x M Y X N 0 V X B k Y X R l Z C I g V m F s d W U 9 I m Q y M D I z L T A 2 L T E 1 V D E 1 O j I z O j A z L j c 4 O T g 1 M z Z 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V 9 U Y W J s Z T I i I C 8 + P E V u d H J 5 I F R 5 c G U 9 I k Z p b G x l Z E N v b X B s Z X R l U m V z d W x 0 V G 9 X b 3 J r c 2 h l Z X Q i I F Z h b H V l P S J s M S I g L z 4 8 R W 5 0 c n k g V H l w Z T 0 i R m l s b E 9 i a m V j d F R 5 c G U i I F Z h b H V l P S J z V G F i b G U i I C 8 + P E V u d H J 5 I F R 5 c G U 9 I k Z p b G x U b 0 R h d G F N b 2 R l b E V u Y W J s Z W Q i I F Z h b H V l P S J s M C I g L z 4 8 R W 5 0 c n k g V H l w Z T 0 i R m l s b E V y c m 9 y Q 2 9 1 b n Q i I F Z h b H V l P S J s M C I g L z 4 8 R W 5 0 c n k g V H l w Z T 0 i U X V l c n l J R C I g V m F s d W U 9 I n N j M D F m O W I 2 O S 1 i Y T l k L T Q 5 M W I t Y W Y x N C 1 j N z d j N z N l O W I x M z A i I C 8 + P E V u d H J 5 I F R 5 c G U 9 I k Z p b G x D b 2 x 1 b W 5 O Y W 1 l c y I g V m F s d W U 9 I n N b J n F 1 b 3 Q 7 Q m 9 y b 3 V n a C Z x d W 9 0 O y w m c X V v d D t B Z G R y Z X N z J n F 1 b 3 Q 7 L C Z x d W 9 0 O 1 B y a W N l J n F 1 b 3 Q 7 L C Z x d W 9 0 O 0 N t c m N s L i B V b m l 0 c y Z x d W 9 0 O y w m c X V v d D t S c 2 R 0 b C 4 g V W 5 p d H M m c X V v d D s s J n F 1 b 3 Q 7 V G 9 0 Y W w g V W 5 p d H M m c X V v d D s s J n F 1 b 3 Q 7 U H J p Y 2 U g U G V y I F V u a X Q m c X V v d D s s J n F 1 b 3 Q 7 Q W 5 u d W F s I E l u Y 2 9 t Z S Z x d W 9 0 O y w m c X V v d D t U Y X h l c y Z x d W 9 0 O y w m c X V v d D t U b 3 R h b C B F e H B l b n N l c y Z x d W 9 0 O y w m c X V v d D t N b 2 5 0 a G x 5 I E V 4 c G V u c 2 V z J n F 1 b 3 Q 7 L C Z x d W 9 0 O 0 N h c C B S Y X R l J n F 1 b 3 Q 7 L C Z x d W 9 0 O 1 B y b 3 B l c n R 5 I E l E 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M i 9 B d X R v U m V t b 3 Z l Z E N v b H V t b n M x L n t C b 3 J v d W d o L D B 9 J n F 1 b 3 Q 7 L C Z x d W 9 0 O 1 N l Y 3 R p b 2 4 x L 1 R h Y m x l M i 9 B d X R v U m V t b 3 Z l Z E N v b H V t b n M x L n t B Z G R y Z X N z L D F 9 J n F 1 b 3 Q 7 L C Z x d W 9 0 O 1 N l Y 3 R p b 2 4 x L 1 R h Y m x l M i 9 B d X R v U m V t b 3 Z l Z E N v b H V t b n M x L n t Q c m l j Z S w y f S Z x d W 9 0 O y w m c X V v d D t T Z W N 0 a W 9 u M S 9 U Y W J s Z T I v Q X V 0 b 1 J l b W 9 2 Z W R D b 2 x 1 b W 5 z M S 5 7 Q 2 1 y Y 2 w u I F V u a X R z L D N 9 J n F 1 b 3 Q 7 L C Z x d W 9 0 O 1 N l Y 3 R p b 2 4 x L 1 R h Y m x l M i 9 B d X R v U m V t b 3 Z l Z E N v b H V t b n M x L n t S c 2 R 0 b C 4 g V W 5 p d H M s N H 0 m c X V v d D s s J n F 1 b 3 Q 7 U 2 V j d G l v b j E v V G F i b G U y L 0 F 1 d G 9 S Z W 1 v d m V k Q 2 9 s d W 1 u c z E u e 1 R v d G F s I F V u a X R z L D V 9 J n F 1 b 3 Q 7 L C Z x d W 9 0 O 1 N l Y 3 R p b 2 4 x L 1 R h Y m x l M i 9 B d X R v U m V t b 3 Z l Z E N v b H V t b n M x L n t Q c m l j Z S B Q Z X I g V W 5 p d C w 2 f S Z x d W 9 0 O y w m c X V v d D t T Z W N 0 a W 9 u M S 9 U Y W J s Z T I v Q X V 0 b 1 J l b W 9 2 Z W R D b 2 x 1 b W 5 z M S 5 7 Q W 5 u d W F s I E l u Y 2 9 t Z S w 3 f S Z x d W 9 0 O y w m c X V v d D t T Z W N 0 a W 9 u M S 9 U Y W J s Z T I v Q X V 0 b 1 J l b W 9 2 Z W R D b 2 x 1 b W 5 z M S 5 7 V G F 4 Z X M s O H 0 m c X V v d D s s J n F 1 b 3 Q 7 U 2 V j d G l v b j E v V G F i b G U y L 0 F 1 d G 9 S Z W 1 v d m V k Q 2 9 s d W 1 u c z E u e 1 R v d G F s I E V 4 c G V u c 2 V z L D l 9 J n F 1 b 3 Q 7 L C Z x d W 9 0 O 1 N l Y 3 R p b 2 4 x L 1 R h Y m x l M i 9 B d X R v U m V t b 3 Z l Z E N v b H V t b n M x L n t N b 2 5 0 a G x 5 I E V 4 c G V u c 2 V z L D E w f S Z x d W 9 0 O y w m c X V v d D t T Z W N 0 a W 9 u M S 9 U Y W J s Z T I v Q X V 0 b 1 J l b W 9 2 Z W R D b 2 x 1 b W 5 z M S 5 7 Q 2 F w I F J h d G U s M T F 9 J n F 1 b 3 Q 7 L C Z x d W 9 0 O 1 N l Y 3 R p b 2 4 x L 1 R h Y m x l M i 9 B d X R v U m V t b 3 Z l Z E N v b H V t b n M x L n t Q c m 9 w Z X J 0 e S B J R C w x M n 0 m c X V v d D t d L C Z x d W 9 0 O 0 N v b H V t b k N v d W 5 0 J n F 1 b 3 Q 7 O j E z L C Z x d W 9 0 O 0 t l e U N v b H V t b k 5 h b W V z J n F 1 b 3 Q 7 O l t d L C Z x d W 9 0 O 0 N v b H V t b k l k Z W 5 0 a X R p Z X M m c X V v d D s 6 W y Z x d W 9 0 O 1 N l Y 3 R p b 2 4 x L 1 R h Y m x l M i 9 B d X R v U m V t b 3 Z l Z E N v b H V t b n M x L n t C b 3 J v d W d o L D B 9 J n F 1 b 3 Q 7 L C Z x d W 9 0 O 1 N l Y 3 R p b 2 4 x L 1 R h Y m x l M i 9 B d X R v U m V t b 3 Z l Z E N v b H V t b n M x L n t B Z G R y Z X N z L D F 9 J n F 1 b 3 Q 7 L C Z x d W 9 0 O 1 N l Y 3 R p b 2 4 x L 1 R h Y m x l M i 9 B d X R v U m V t b 3 Z l Z E N v b H V t b n M x L n t Q c m l j Z S w y f S Z x d W 9 0 O y w m c X V v d D t T Z W N 0 a W 9 u M S 9 U Y W J s Z T I v Q X V 0 b 1 J l b W 9 2 Z W R D b 2 x 1 b W 5 z M S 5 7 Q 2 1 y Y 2 w u I F V u a X R z L D N 9 J n F 1 b 3 Q 7 L C Z x d W 9 0 O 1 N l Y 3 R p b 2 4 x L 1 R h Y m x l M i 9 B d X R v U m V t b 3 Z l Z E N v b H V t b n M x L n t S c 2 R 0 b C 4 g V W 5 p d H M s N H 0 m c X V v d D s s J n F 1 b 3 Q 7 U 2 V j d G l v b j E v V G F i b G U y L 0 F 1 d G 9 S Z W 1 v d m V k Q 2 9 s d W 1 u c z E u e 1 R v d G F s I F V u a X R z L D V 9 J n F 1 b 3 Q 7 L C Z x d W 9 0 O 1 N l Y 3 R p b 2 4 x L 1 R h Y m x l M i 9 B d X R v U m V t b 3 Z l Z E N v b H V t b n M x L n t Q c m l j Z S B Q Z X I g V W 5 p d C w 2 f S Z x d W 9 0 O y w m c X V v d D t T Z W N 0 a W 9 u M S 9 U Y W J s Z T I v Q X V 0 b 1 J l b W 9 2 Z W R D b 2 x 1 b W 5 z M S 5 7 Q W 5 u d W F s I E l u Y 2 9 t Z S w 3 f S Z x d W 9 0 O y w m c X V v d D t T Z W N 0 a W 9 u M S 9 U Y W J s Z T I v Q X V 0 b 1 J l b W 9 2 Z W R D b 2 x 1 b W 5 z M S 5 7 V G F 4 Z X M s O H 0 m c X V v d D s s J n F 1 b 3 Q 7 U 2 V j d G l v b j E v V G F i b G U y L 0 F 1 d G 9 S Z W 1 v d m V k Q 2 9 s d W 1 u c z E u e 1 R v d G F s I E V 4 c G V u c 2 V z L D l 9 J n F 1 b 3 Q 7 L C Z x d W 9 0 O 1 N l Y 3 R p b 2 4 x L 1 R h Y m x l M i 9 B d X R v U m V t b 3 Z l Z E N v b H V t b n M x L n t N b 2 5 0 a G x 5 I E V 4 c G V u c 2 V z L D E w f S Z x d W 9 0 O y w m c X V v d D t T Z W N 0 a W 9 u M S 9 U Y W J s Z T I v Q X V 0 b 1 J l b W 9 2 Z W R D b 2 x 1 b W 5 z M S 5 7 Q 2 F w I F J h d G U s M T F 9 J n F 1 b 3 Q 7 L C Z x d W 9 0 O 1 N l Y 3 R p b 2 4 x L 1 R h Y m x l M i 9 B d X R v U m V t b 3 Z l Z E N v b H V t b n M x L n t Q c m 9 w Z X J 0 e S B J R C w x M n 0 m c X V v d D t d L C Z x d W 9 0 O 1 J l b G F 0 a W 9 u c 2 h p c E l u Z m 8 m c X V v d D s 6 W 1 1 9 I i A v P j x F b n R y e S B U e X B l P S J G a W x s R X J y b 3 J D b 2 R l I i B W Y W x 1 Z T 0 i c 1 V u a 2 5 v d 2 4 i I C 8 + P E V u d H J 5 I F R 5 c G U 9 I k Z p b G x D b 3 V u d C I g V m F s d W U 9 I m w 4 M i I g L z 4 8 R W 5 0 c n k g V H l w Z T 0 i Q W R k Z W R U b 0 R h d G F N b 2 R l b C I g V m F s d W U 9 I m w w 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U m V t b 3 Z l Z C U y M F R v c C U y M F J v d 3 M 8 L 0 l 0 Z W 1 Q Y X R o P j w v S X R l b U x v Y 2 F 0 a W 9 u P j x T d G F i b G V F b n R y a W V z I C 8 + P C 9 J d G V t P j x J d G V t P j x J d G V t T G 9 j Y X R p b 2 4 + P E l 0 Z W 1 U e X B l P k Z v c m 1 1 b G E 8 L 0 l 0 Z W 1 U e X B l P j x J d G V t U G F 0 a D 5 T Z W N 0 a W 9 u M S 9 U Y W J s Z T I v U H J v b W 9 0 Z W Q l M j B I Z W F k Z X J z P C 9 J d G V t U G F 0 a D 4 8 L 0 l 0 Z W 1 M b 2 N h d G l v b j 4 8 U 3 R h Y m x l R W 5 0 c m l l c y A v P j w v S X R l b T 4 8 S X R l b T 4 8 S X R l b U x v Y 2 F 0 a W 9 u P j x J d G V t V H l w Z T 5 G b 3 J t d W x h P C 9 J d G V t V H l w Z T 4 8 S X R l b V B h d G g + U 2 V j d G l v b j E v V G F i b G U y L 1 J l b W 9 2 Z W Q l M j B D b 2 x 1 b W 5 z P C 9 J d G V t U G F 0 a D 4 8 L 0 l 0 Z W 1 M b 2 N h d G l v b j 4 8 U 3 R h Y m x l R W 5 0 c m l l c y A v P j w v S X R l b T 4 8 S X R l b T 4 8 S X R l b U x v Y 2 F 0 a W 9 u P j x J d G V t V H l w Z T 5 G b 3 J t d W x h P C 9 J d G V t V H l w Z T 4 8 S X R l b V B h d G g + U 2 V j d G l v b j E v V G F i b G U y L 0 Z p b H R l c m V k J T I w U m 9 3 c z w v S X R l b V B h d G g + P C 9 J d G V t T G 9 j Y X R p b 2 4 + P F N 0 Y W J s Z U V u d H J p Z X M g L z 4 8 L 0 l 0 Z W 0 + P E l 0 Z W 0 + P E l 0 Z W 1 M b 2 N h d G l v b j 4 8 S X R l b V R 5 c G U + R m 9 y b X V s Y T w v S X R l b V R 5 c G U + P E l 0 Z W 1 Q Y X R o P l N l Y 3 R p b 2 4 x L 1 R h Y m x l M i 9 S Z W 1 v d m V k J T I w Q 2 9 s d W 1 u c z E 8 L 0 l 0 Z W 1 Q Y X R o P j w v S X R l b U x v Y 2 F 0 a W 9 u P j x T d G F i b G V F b n R y a W V z I C 8 + P C 9 J d G V t P j x J d G V t P j x J d G V t T G 9 j Y X R p b 2 4 + P E l 0 Z W 1 U e X B l P k Z v c m 1 1 b G E 8 L 0 l 0 Z W 1 U e X B l P j x J d G V t U G F 0 a D 5 T Z W N 0 a W 9 u M S 9 U Y W J s Z T I v U m V v c m R l c m V k J T I w Q 2 9 s d W 1 u c z w v S X R l b V B h d G g + P C 9 J d G V t T G 9 j Y X R p b 2 4 + P F N 0 Y W J s Z U V u d H J p Z X M g L z 4 8 L 0 l 0 Z W 0 + P E l 0 Z W 0 + P E l 0 Z W 1 M b 2 N h d G l v b j 4 8 S X R l b V R 5 c G U + R m 9 y b X V s Y T w v S X R l b V R 5 c G U + P E l 0 Z W 1 Q Y X R o P l N l Y 3 R p b 2 4 x L 1 R h Y m x l M i 9 S Z W 1 v d m V k J T I w Q 2 9 s d W 1 u c z I 8 L 0 l 0 Z W 1 Q Y X R o P j w v S X R l b U x v Y 2 F 0 a W 9 u P j x T d G F i b G V F b n R y a W V z I C 8 + P C 9 J d G V t P j x J d G V t P j x J d G V t T G 9 j Y X R p b 2 4 + P E l 0 Z W 1 U e X B l P k Z v c m 1 1 b G E 8 L 0 l 0 Z W 1 U e X B l P j x J d G V t U G F 0 a D 5 T Z W N 0 a W 9 u M S 9 U Y W J s Z T I v R m l s d G V y Z W Q l M j B S b 3 d z M T w v S X R l b V B h d G g + P C 9 J d G V t T G 9 j Y X R p b 2 4 + P F N 0 Y W J s Z U V u d H J p Z X M g L z 4 8 L 0 l 0 Z W 0 + P E l 0 Z W 0 + P E l 0 Z W 1 M b 2 N h d G l v b j 4 8 S X R l b V R 5 c G U + R m 9 y b X V s Y T w v S X R l b V R 5 c G U + P E l 0 Z W 1 Q Y X R o P l N l Y 3 R p b 2 4 x L 1 R h Y m x l M i 9 S Z W 1 v d m V k J T I w Q 2 9 s d W 1 u c z M 8 L 0 l 0 Z W 1 Q Y X R o P j w v S X R l b U x v Y 2 F 0 a W 9 u P j x T d G F i b G V F b n R y a W V z I C 8 + P C 9 J d G V t P j x J d G V t P j x J d G V t T G 9 j Y X R p b 2 4 + P E l 0 Z W 1 U e X B l P k Z v c m 1 1 b G E 8 L 0 l 0 Z W 1 U e X B l P j x J d G V t U G F 0 a D 5 T Z W N 0 a W 9 u M S 9 U Y W J s Z T I v Q W R k Z W Q l M j B D b 2 5 k a X R p b 2 5 h b C U y M E N v b H V t b j w v S X R l b V B h d G g + P C 9 J d G V t T G 9 j Y X R p b 2 4 + P F N 0 Y W J s Z U V u d H J p Z X M g L z 4 8 L 0 l 0 Z W 0 + P E l 0 Z W 0 + P E l 0 Z W 1 M b 2 N h d G l v b j 4 8 S X R l b V R 5 c G U + R m 9 y b X V s Y T w v S X R l b V R 5 c G U + P E l 0 Z W 1 Q Y X R o P l N l Y 3 R p b 2 4 x L 1 R h Y m x l M i 9 S Z W 9 y Z G V y Z W Q l M j B D b 2 x 1 b W 5 z M T w v S X R l b V B h d G g + P C 9 J d G V t T G 9 j Y X R p b 2 4 + P F N 0 Y W J s Z U V u d H J p Z X M g L z 4 8 L 0 l 0 Z W 0 + P E l 0 Z W 0 + P E l 0 Z W 1 M b 2 N h d G l v b j 4 8 S X R l b V R 5 c G U + R m 9 y b X V s Y T w v S X R l b V R 5 c G U + P E l 0 Z W 1 Q Y X R o P l N l Y 3 R p b 2 4 x L 1 R h Y m x l M i 9 S Z W 1 v d m V k J T I w Q 2 9 s d W 1 u c z Q 8 L 0 l 0 Z W 1 Q Y X R o P j w v S X R l b U x v Y 2 F 0 a W 9 u P j x T d G F i b G V F b n R y a W V z I C 8 + P C 9 J d G V t P j x J d G V t P j x J d G V t T G 9 j Y X R p b 2 4 + P E l 0 Z W 1 U e X B l P k Z v c m 1 1 b G E 8 L 0 l 0 Z W 1 U e X B l P j x J d G V t U G F 0 a D 5 T Z W N 0 a W 9 u M S 9 U Y W J s Z T I v R m l s d G V y Z W Q l M j B S b 3 d z M j w v S X R l b V B h d G g + P C 9 J d G V t T G 9 j Y X R p b 2 4 + P F N 0 Y W J s Z U V u d H J p Z X M g L z 4 8 L 0 l 0 Z W 0 + P E l 0 Z W 0 + P E l 0 Z W 1 M b 2 N h d G l v b j 4 8 S X R l b V R 5 c G U + R m 9 y b X V s Y T w v S X R l b V R 5 c G U + P E l 0 Z W 1 Q Y X R o P l N l Y 3 R p b 2 4 x L 1 R h Y m x l M i 9 S Z W 1 v d m V k J T I w R X J y b 3 J z P C 9 J d G V t U G F 0 a D 4 8 L 0 l 0 Z W 1 M b 2 N h d G l v b j 4 8 U 3 R h Y m x l R W 5 0 c m l l c y A v P j w v S X R l b T 4 8 S X R l b T 4 8 S X R l b U x v Y 2 F 0 a W 9 u P j x J d G V t V H l w Z T 5 G b 3 J t d W x h P C 9 J d G V t V H l w Z T 4 8 S X R l b V B h d G g + U 2 V j d G l v b j E v V G F i b G U y L 0 F k Z G V k J T I w S W 5 k Z X g 8 L 0 l 0 Z W 1 Q Y X R o P j w v S X R l b U x v Y 2 F 0 a W 9 u P j x T d G F i b G V F b n R y a W V z I C 8 + P C 9 J d G V t P j x J d G V t P j x J d G V t T G 9 j Y X R p b 2 4 + P E l 0 Z W 1 U e X B l P k Z v c m 1 1 b G E 8 L 0 l 0 Z W 1 U e X B l P j x J d G V t U G F 0 a D 5 T Z W N 0 a W 9 u M S 9 U Y W J s Z T I v U m V v c m R l c m V k J T I w Q 2 9 s d W 1 u c z I 8 L 0 l 0 Z W 1 Q Y X R o P j w v S X R l b U x v Y 2 F 0 a W 9 u P j x T d G F i b G V F b n R y a W V z I C 8 + P C 9 J d G V t P j x J d G V t P j x J d G V t T G 9 j Y X R p b 2 4 + P E l 0 Z W 1 U e X B l P k Z v c m 1 1 b G E 8 L 0 l 0 Z W 1 U e X B l P j x J d G V t U G F 0 a D 5 T Z W N 0 a W 9 u M S 9 U Y W J s Z T I v U m V u Y W 1 l Z C U y M E N v b H V t b n M 8 L 0 l 0 Z W 1 Q Y X R o P j w v S X R l b U x v Y 2 F 0 a W 9 u P j x T d G F i b G V F b n R y a W V z I C 8 + P C 9 J d G V t P j x J d G V t P j x J d G V t T G 9 j Y X R p b 2 4 + P E l 0 Z W 1 U e X B l P k Z v c m 1 1 b G E 8 L 0 l 0 Z W 1 U e X B l P j x J d G V t U G F 0 a D 5 T Z W N 0 a W 9 u M S 9 U Y W J s Z T I v U m V t b 3 Z l Z C U y M E N v b H V t b n M 1 P C 9 J d G V t U G F 0 a D 4 8 L 0 l 0 Z W 1 M b 2 N h d G l v b j 4 8 U 3 R h Y m x l R W 5 0 c m l l c y A v P j w v S X R l b T 4 8 S X R l b T 4 8 S X R l b U x v Y 2 F 0 a W 9 u P j x J d G V t V H l w Z T 5 G b 3 J t d W x h P C 9 J d G V t V H l w Z T 4 8 S X R l b V B h d G g + U 2 V j d G l v b j E v V G F i b G U y L 1 J l b m F t Z W Q l M j B D b 2 x 1 b W 5 z M T w v S X R l b V B h d G g + P C 9 J d G V t T G 9 j Y X R p b 2 4 + P F N 0 Y W J s Z U V u d H J p Z X M g L z 4 8 L 0 l 0 Z W 0 + P E l 0 Z W 0 + P E l 0 Z W 1 M b 2 N h d G l v b j 4 8 S X R l b V R 5 c G U + R m 9 y b X V s Y T w v S X R l b V R 5 c G U + P E l 0 Z W 1 Q Y X R o P l N l Y 3 R p b 2 4 x L 1 R h Y m x l M i 9 D a G F u Z 2 V k J T I w V H l w Z T E 8 L 0 l 0 Z W 1 Q Y X R o P j w v S X R l b U x v Y 2 F 0 a W 9 u P j x T d G F i b G V F b n R y a W V z I C 8 + P C 9 J d G V t P j x J d G V t P j x J d G V t T G 9 j Y X R p b 2 4 + P E l 0 Z W 1 U e X B l P k Z v c m 1 1 b G E 8 L 0 l 0 Z W 1 U e X B l P j x J d G V t U G F 0 a D 5 T Z W N 0 a W 9 u M S 9 U Y W J s Z T I v U m V w b G F j Z W Q l M j B W Y W x 1 Z T w v S X R l b V B h d G g + P C 9 J d G V t T G 9 j Y X R p b 2 4 + P F N 0 Y W J s Z U V u d H J p Z X M g L z 4 8 L 0 l 0 Z W 0 + P E l 0 Z W 0 + P E l 0 Z W 1 M b 2 N h d G l v b j 4 8 S X R l b V R 5 c G U + R m 9 y b X V s Y T w v S X R l b V R 5 c G U + P E l 0 Z W 1 Q Y X R o P l N l Y 3 R p b 2 4 x L 1 R h Y m x l M i 9 B Z G R l Z C U y M E N 1 c 3 R v b T w v S X R l b V B h d G g + P C 9 J d G V t T G 9 j Y X R p b 2 4 + P F N 0 Y W J s Z U V u d H J p Z X M g L z 4 8 L 0 l 0 Z W 0 + P E l 0 Z W 0 + P E l 0 Z W 1 M b 2 N h d G l v b j 4 8 S X R l b V R 5 c G U + R m 9 y b X V s Y T w v S X R l b V R 5 c G U + P E l 0 Z W 1 Q Y X R o P l N l Y 3 R p b 2 4 x L 1 R h Y m x l M i 9 D a G F u Z 2 V k J T I w V H l w Z T I 8 L 0 l 0 Z W 1 Q Y X R o P j w v S X R l b U x v Y 2 F 0 a W 9 u P j x T d G F i b G V F b n R y a W V z I C 8 + P C 9 J d G V t P j x J d G V t P j x J d G V t T G 9 j Y X R p b 2 4 + P E l 0 Z W 1 U e X B l P k Z v c m 1 1 b G E 8 L 0 l 0 Z W 1 U e X B l P j x J d G V t U G F 0 a D 5 T Z W N 0 a W 9 u M S 9 U Y W J s Z T I v U m V v c m R l c m V k J T I w Q 2 9 s d W 1 u c z M 8 L 0 l 0 Z W 1 Q Y X R o P j w v S X R l b U x v Y 2 F 0 a W 9 u P j x T d G F i b G V F b n R y a W V z I C 8 + P C 9 J d G V t P j x J d G V t P j x J d G V t T G 9 j Y X R p b 2 4 + P E l 0 Z W 1 U e X B l P k Z v c m 1 1 b G E 8 L 0 l 0 Z W 1 U e X B l P j x J d G V t U G F 0 a D 5 T Z W N 0 a W 9 u M S 9 U Y W J s Z T I v U 2 9 y d G V k J T I w U m 9 3 c z w v S X R l b V B h d G g + P C 9 J d G V t T G 9 j Y X R p b 2 4 + P F N 0 Y W J s Z U V u d H J p Z X M g L z 4 8 L 0 l 0 Z W 0 + P E l 0 Z W 0 + P E l 0 Z W 1 M b 2 N h d G l v b j 4 8 S X R l b V R 5 c G U + R m 9 y b X V s Y T w v S X R l b V R 5 c G U + P E l 0 Z W 1 Q Y X R o P l N l Y 3 R p b 2 4 x L 1 R h Y m x l M i 9 S Z W 9 y Z G V y Z W Q l M j B D b 2 x 1 b W 5 z N D w v S X R l b V B h d G g + P C 9 J d G V t T G 9 j Y X R p b 2 4 + P F N 0 Y W J s Z U V u d H J p Z X M g L z 4 8 L 0 l 0 Z W 0 + P E l 0 Z W 0 + P E l 0 Z W 1 M b 2 N h d G l v b j 4 8 S X R l b V R 5 c G U + R m 9 y b X V s Y T w v S X R l b V R 5 c G U + P E l 0 Z W 1 Q Y X R o P l N l Y 3 R p b 2 4 x L 1 R h Y m x l M i 9 D Y X B p d G F s a X p l Z C U y M E V h Y 2 g l M j B X b 3 J k P C 9 J d G V t U G F 0 a D 4 8 L 0 l 0 Z W 1 M b 2 N h d G l v b j 4 8 U 3 R h Y m x l R W 5 0 c m l l c y A v P j w v S X R l b T 4 8 S X R l b T 4 8 S X R l b U x v Y 2 F 0 a W 9 u P j x J d G V t V H l w Z T 5 G b 3 J t d W x h P C 9 J d G V t V H l w Z T 4 8 S X R l b V B h d G g + U 2 V j d G l v b j E v V G F i b G U y L 0 Z p b H R l c m V k J T I w U m 9 3 c z M 8 L 0 l 0 Z W 1 Q Y X R o P j w v S X R l b U x v Y 2 F 0 a W 9 u P j x T d G F i b G V F b n R y a W V z I C 8 + P C 9 J d G V t P j x J d G V t P j x J d G V t T G 9 j Y X R p b 2 4 + P E l 0 Z W 1 U e X B l P k Z v c m 1 1 b G E 8 L 0 l 0 Z W 1 U e X B l P j x J d G V t U G F 0 a D 5 T Z W N 0 a W 9 u M S 9 U Y W J s Z T I v U m V t b 3 Z l Z C U y M E V y c m 9 y c z E 8 L 0 l 0 Z W 1 Q Y X R o P j w v S X R l b U x v Y 2 F 0 a W 9 u P j x T d G F i b G V F b n R y a W V z I C 8 + P C 9 J d G V t P j x J d G V t P j x J d G V t T G 9 j Y X R p b 2 4 + P E l 0 Z W 1 U e X B l P k Z v c m 1 1 b G E 8 L 0 l 0 Z W 1 U e X B l P j x J d G V t U G F 0 a D 5 T Z W N 0 a W 9 u M S 9 U Y W J s Z T I v U m V t b 3 Z l Z C U y M E N v b H V t b n M 2 P C 9 J d G V t U G F 0 a D 4 8 L 0 l 0 Z W 1 M b 2 N h d G l v b j 4 8 U 3 R h Y m x l R W 5 0 c m l l c y A v P j w v S X R l b T 4 8 S X R l b T 4 8 S X R l b U x v Y 2 F 0 a W 9 u P j x J d G V t V H l w Z T 5 G b 3 J t d W x h P C 9 J d G V t V H l w Z T 4 8 S X R l b V B h d G g + U 2 V j d G l v b j E v V G F i b G U y L 0 l u c 2 V y d G V k J T I w R G l 2 a X N p b 2 4 8 L 0 l 0 Z W 1 Q Y X R o P j w v S X R l b U x v Y 2 F 0 a W 9 u P j x T d G F i b G V F b n R y a W V z I C 8 + P C 9 J d G V t P j x J d G V t P j x J d G V t T G 9 j Y X R p b 2 4 + P E l 0 Z W 1 U e X B l P k Z v c m 1 1 b G E 8 L 0 l 0 Z W 1 U e X B l P j x J d G V t U G F 0 a D 5 T Z W N 0 a W 9 u M S 9 U Y W J s Z T I v U m V u Y W 1 l Z C U y M E N v b H V t b n M y P C 9 J d G V t U G F 0 a D 4 8 L 0 l 0 Z W 1 M b 2 N h d G l v b j 4 8 U 3 R h Y m x l R W 5 0 c m l l c y A v P j w v S X R l b T 4 8 S X R l b T 4 8 S X R l b U x v Y 2 F 0 a W 9 u P j x J d G V t V H l w Z T 5 G b 3 J t d W x h P C 9 J d G V t V H l w Z T 4 8 S X R l b V B h d G g + U 2 V j d G l v b j E v V G F i b G U y L 1 J l b 3 J k Z X J l Z C U y M E N v b H V t b n M 1 P C 9 J d G V t U G F 0 a D 4 8 L 0 l 0 Z W 1 M b 2 N h d G l v b j 4 8 U 3 R h Y m x l R W 5 0 c m l l c y A v P j w v S X R l b T 4 8 S X R l b T 4 8 S X R l b U x v Y 2 F 0 a W 9 u P j x J d G V t V H l w Z T 5 G b 3 J t d W x h P C 9 J d G V t V H l w Z T 4 8 S X R l b V B h d G g + U 2 V j d G l v b j E v V G F i b G U y L 0 N o Y W 5 n Z W Q l M j B U e X B l M z w v S X R l b V B h d G g + P C 9 J d G V t T G 9 j Y X R p b 2 4 + P F N 0 Y W J s Z U V u d H J p Z X M g L z 4 8 L 0 l 0 Z W 0 + P E l 0 Z W 0 + P E l 0 Z W 1 M b 2 N h d G l v b j 4 8 S X R l b V R 5 c G U + R m 9 y b X V s Y T w v S X R l b V R 5 c G U + P E l 0 Z W 1 Q Y X R o P l N l Y 3 R p b 2 4 x L 1 R h Y m x l M i 9 S Z X B s Y W N l Z C U y M F Z h b H V l M T w v S X R l b V B h d G g + P C 9 J d G V t T G 9 j Y X R p b 2 4 + P F N 0 Y W J s Z U V u d H J p Z X M g L z 4 8 L 0 l 0 Z W 0 + P E l 0 Z W 0 + P E l 0 Z W 1 M b 2 N h d G l v b j 4 8 S X R l b V R 5 c G U + R m 9 y b X V s Y T w v S X R l b V R 5 c G U + P E l 0 Z W 1 Q Y X R o P l N l Y 3 R p b 2 4 x L 1 R h Y m x l M i 9 G a W x 0 Z X J l Z C U y M F J v d 3 M 0 P C 9 J d G V t U G F 0 a D 4 8 L 0 l 0 Z W 1 M b 2 N h d G l v b j 4 8 U 3 R h Y m x l R W 5 0 c m l l c y A v P j w v S X R l b T 4 8 S X R l b T 4 8 S X R l b U x v Y 2 F 0 a W 9 u P j x J d G V t V H l w Z T 5 G b 3 J t d W x h P C 9 J d G V t V H l w Z T 4 8 S X R l b V B h d G g + U 2 V j d G l v b j E v V G F i b G U y L 0 Z p b H R l c m V k J T I w U m 9 3 c z U 8 L 0 l 0 Z W 1 Q Y X R o P j w v S X R l b U x v Y 2 F 0 a W 9 u P j x T d G F i b G V F b n R y a W V z I C 8 + P C 9 J d G V t P j x J d G V t P j x J d G V t T G 9 j Y X R p b 2 4 + P E l 0 Z W 1 U e X B l P k Z v c m 1 1 b G E 8 L 0 l 0 Z W 1 U e X B l P j x J d G V t U G F 0 a D 5 T Z W N 0 a W 9 u M S 9 U Y W J s Z T I v U m V v c m R l c m V k J T I w Q 2 9 s d W 1 u c z Y 8 L 0 l 0 Z W 1 Q Y X R o P j w v S X R l b U x v Y 2 F 0 a W 9 u P j x T d G F i b G V F b n R y a W V z I C 8 + P C 9 J d G V t P j x J d G V t P j x J d G V t T G 9 j Y X R p b 2 4 + P E l 0 Z W 1 U e X B l P k Z v c m 1 1 b G E 8 L 0 l 0 Z W 1 U e X B l P j x J d G V t U G F 0 a D 5 T Z W N 0 a W 9 u M S 9 U Y W J s Z T I v U m V u Y W 1 l Z C U y M E N v b H V t b n M z P C 9 J d G V t U G F 0 a D 4 8 L 0 l 0 Z W 1 M b 2 N h d G l v b j 4 8 U 3 R h Y m x l R W 5 0 c m l l c y A v P j w v S X R l b T 4 8 S X R l b T 4 8 S X R l b U x v Y 2 F 0 a W 9 u P j x J d G V t V H l w Z T 5 G b 3 J t d W x h P C 9 J d G V t V H l w Z T 4 8 S X R l b V B h d G g + U 2 V j d G l v b j E v V G F i b G U y L 0 F k Z G V k J T I w Q 3 V z d G 9 t M T w v S X R l b V B h d G g + P C 9 J d G V t T G 9 j Y X R p b 2 4 + P F N 0 Y W J s Z U V u d H J p Z X M g L z 4 8 L 0 l 0 Z W 0 + P E l 0 Z W 0 + P E l 0 Z W 1 M b 2 N h d G l v b j 4 8 S X R l b V R 5 c G U + R m 9 y b X V s Y T w v S X R l b V R 5 c G U + P E l 0 Z W 1 Q Y X R o P l N l Y 3 R p b 2 4 x L 1 R h Y m x l M i 9 S Z W 9 y Z G V y Z W Q l M j B D b 2 x 1 b W 5 z N z w v S X R l b V B h d G g + P C 9 J d G V t T G 9 j Y X R p b 2 4 + P F N 0 Y W J s Z U V u d H J p Z X M g L z 4 8 L 0 l 0 Z W 0 + P C 9 J d G V t c z 4 8 L 0 x v Y 2 F s U G F j a 2 F n Z U 1 l d G F k Y X R h R m l s Z T 4 W A A A A U E s F B g A A A A A A A A A A A A A A A A A A A A A A A C Y B A A A B A A A A 0 I y d 3 w E V 0 R G M e g D A T 8 K X 6 w E A A A C N 4 1 X x n + V h Q p f l R l V M W a w i A A A A A A I A A A A A A B B m A A A A A Q A A I A A A A I 8 e w M k M Q R v 6 6 Y D x 2 J n C O 4 e a l l 5 9 x + c Q K U C h c V 6 v g S + H A A A A A A 6 A A A A A A g A A I A A A A P P E / b J W o c 8 T 8 9 Q g z c e 4 8 m 7 / l 1 L V E m i b 8 1 E y X X B s o s H Y U A A A A B z Z s q A A O o g v x i j v E l q n 0 1 w 9 Z T b d 1 C 5 V 5 c X C h c 4 W + O i 3 f k f K z D K O z Q V L l w S M t R s h b m u O 6 B i 6 f s P N 7 P U b Y t z Q T 9 O + L m q R 7 r R b g D P Q G 7 V g x 6 e p Q A A A A G u / S j n 5 o A 1 t 4 r 2 S 5 n T a W G N b V T R D U Q n p s O 6 h S 6 q q h A 4 P o e I f l k Y P B 7 s o M S u 9 1 u t c p x q q h 8 X 5 g s v M Y 2 O L s Z e b V 8 s = < / D a t a M a s h u p > 
</file>

<file path=customXml/itemProps1.xml><?xml version="1.0" encoding="utf-8"?>
<ds:datastoreItem xmlns:ds="http://schemas.openxmlformats.org/officeDocument/2006/customXml" ds:itemID="{AC8EF4F8-6513-4C5B-8E0A-E2FFD1FB02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Pivot_Tables</vt:lpstr>
      <vt:lpstr>Cleaned_Table</vt:lpstr>
      <vt:lpstr>Data_Cleaning</vt:lpstr>
      <vt:lpstr>Original_Table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PaulR</dc:creator>
  <cp:lastModifiedBy>PaulR</cp:lastModifiedBy>
  <cp:lastPrinted>2023-06-04T21:02:23Z</cp:lastPrinted>
  <dcterms:created xsi:type="dcterms:W3CDTF">2023-06-01T18:43:44Z</dcterms:created>
  <dcterms:modified xsi:type="dcterms:W3CDTF">2023-06-15T15:42:26Z</dcterms:modified>
</cp:coreProperties>
</file>